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20" windowHeight="9220"/>
  </bookViews>
  <sheets>
    <sheet name="1" sheetId="3" r:id="rId1"/>
    <sheet name="2" sheetId="4" r:id="rId2"/>
    <sheet name="3" sheetId="6" r:id="rId3"/>
  </sheets>
  <definedNames>
    <definedName name="_xlnm.Print_Titles" localSheetId="0">'1'!$A:$A,'1'!$3:$6</definedName>
    <definedName name="_xlnm.Print_Titles" localSheetId="2">'3'!$A:$B,'3'!$4:$6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7" i="6"/>
  <c r="Y36"/>
  <c r="Y35"/>
  <c r="Y33"/>
  <c r="Y32"/>
  <c r="Y31"/>
  <c r="Y30"/>
  <c r="Y29"/>
  <c r="Y28"/>
  <c r="Y27"/>
  <c r="Y24"/>
  <c r="Y23"/>
  <c r="Y22"/>
  <c r="Y21"/>
  <c r="Y20"/>
  <c r="Y19"/>
  <c r="Y18"/>
  <c r="Y17"/>
  <c r="Y16"/>
  <c r="Y15"/>
  <c r="Y14"/>
  <c r="Y13"/>
  <c r="Y7"/>
  <c r="U37"/>
  <c r="U36"/>
  <c r="U35"/>
  <c r="U33"/>
  <c r="U32"/>
  <c r="U31"/>
  <c r="U30"/>
  <c r="U29"/>
  <c r="U28"/>
  <c r="U27"/>
  <c r="U24"/>
  <c r="U23"/>
  <c r="U22"/>
  <c r="U21"/>
  <c r="U20"/>
  <c r="U19"/>
  <c r="U18"/>
  <c r="U17"/>
  <c r="U16"/>
  <c r="U15"/>
  <c r="U14"/>
  <c r="U13"/>
  <c r="U7"/>
  <c r="Q37"/>
  <c r="Q36"/>
  <c r="Q35"/>
  <c r="Q33"/>
  <c r="Q32"/>
  <c r="Q31"/>
  <c r="Q30"/>
  <c r="Q29"/>
  <c r="Q28"/>
  <c r="Q27"/>
  <c r="Q24"/>
  <c r="Q23"/>
  <c r="Q22"/>
  <c r="Q21"/>
  <c r="Q20"/>
  <c r="Q19"/>
  <c r="Q18"/>
  <c r="Q17"/>
  <c r="Q16"/>
  <c r="Q15"/>
  <c r="Q14"/>
  <c r="Q13"/>
  <c r="Q7"/>
  <c r="AB9"/>
  <c r="AA9"/>
  <c r="Y38" l="1"/>
  <c r="U38"/>
  <c r="Q38"/>
  <c r="U50" i="3" l="1"/>
  <c r="AD50" s="1"/>
  <c r="T50"/>
  <c r="AC50" s="1"/>
  <c r="S50"/>
  <c r="AB50" s="1"/>
  <c r="R50"/>
  <c r="AA50" s="1"/>
  <c r="P12" i="4" l="1"/>
  <c r="U12"/>
  <c r="U26"/>
  <c r="AF26"/>
  <c r="AG26" s="1"/>
  <c r="AF24"/>
  <c r="AG24" s="1"/>
  <c r="AF22"/>
  <c r="AG22" s="1"/>
  <c r="AF20"/>
  <c r="AG20" s="1"/>
  <c r="AF15"/>
  <c r="AG15" s="1"/>
  <c r="AF14"/>
  <c r="AG14" s="1"/>
  <c r="AG12"/>
  <c r="AF12"/>
  <c r="AD26"/>
  <c r="AE26" s="1"/>
  <c r="AD24"/>
  <c r="AE24" s="1"/>
  <c r="AD22"/>
  <c r="AE22" s="1"/>
  <c r="AD20"/>
  <c r="AE20" s="1"/>
  <c r="AD15"/>
  <c r="AE15" s="1"/>
  <c r="AD14"/>
  <c r="AE14" s="1"/>
  <c r="AD12"/>
  <c r="AE12"/>
  <c r="AC26"/>
  <c r="AC24"/>
  <c r="AC20"/>
  <c r="AC15"/>
  <c r="AC14"/>
  <c r="AC12"/>
  <c r="AC22"/>
  <c r="Q22"/>
  <c r="AB26"/>
  <c r="AB24"/>
  <c r="AB20"/>
  <c r="AB15"/>
  <c r="AB14"/>
  <c r="AB12"/>
  <c r="AB22"/>
  <c r="W12" i="6" l="1"/>
  <c r="X12" s="1"/>
  <c r="W11"/>
  <c r="X11" s="1"/>
  <c r="S11"/>
  <c r="T11" s="1"/>
  <c r="O11"/>
  <c r="P11" s="1"/>
  <c r="Z37"/>
  <c r="V37"/>
  <c r="R37"/>
  <c r="Z36"/>
  <c r="V36"/>
  <c r="R36"/>
  <c r="Z35"/>
  <c r="V35"/>
  <c r="R35"/>
  <c r="Z33"/>
  <c r="V33"/>
  <c r="R33"/>
  <c r="Z32"/>
  <c r="V32"/>
  <c r="R32"/>
  <c r="Z31"/>
  <c r="V31"/>
  <c r="R31"/>
  <c r="Z30"/>
  <c r="V30"/>
  <c r="R30"/>
  <c r="Z29"/>
  <c r="V29"/>
  <c r="R29"/>
  <c r="Z28"/>
  <c r="V28"/>
  <c r="R28"/>
  <c r="Z27"/>
  <c r="V27"/>
  <c r="R27"/>
  <c r="W25"/>
  <c r="X25" s="1"/>
  <c r="S25"/>
  <c r="T25" s="1"/>
  <c r="O25"/>
  <c r="P25" s="1"/>
  <c r="Z24"/>
  <c r="V24"/>
  <c r="R24"/>
  <c r="Z23"/>
  <c r="W23"/>
  <c r="X23" s="1"/>
  <c r="V23"/>
  <c r="S23"/>
  <c r="T23" s="1"/>
  <c r="R23"/>
  <c r="O23"/>
  <c r="P23" s="1"/>
  <c r="Z22"/>
  <c r="V22"/>
  <c r="R22"/>
  <c r="Z21"/>
  <c r="V21"/>
  <c r="R21"/>
  <c r="Z20"/>
  <c r="W20"/>
  <c r="X20" s="1"/>
  <c r="V20"/>
  <c r="S20"/>
  <c r="T20" s="1"/>
  <c r="R20"/>
  <c r="O20"/>
  <c r="P20" s="1"/>
  <c r="Z19"/>
  <c r="V19"/>
  <c r="R19"/>
  <c r="Z18"/>
  <c r="W18"/>
  <c r="X18" s="1"/>
  <c r="V18"/>
  <c r="S18"/>
  <c r="T18" s="1"/>
  <c r="R18"/>
  <c r="O18"/>
  <c r="P18" s="1"/>
  <c r="Z17"/>
  <c r="V17"/>
  <c r="R17"/>
  <c r="Z16"/>
  <c r="V16"/>
  <c r="R16"/>
  <c r="Z15"/>
  <c r="V15"/>
  <c r="R15"/>
  <c r="Z14"/>
  <c r="V14"/>
  <c r="R14"/>
  <c r="Z13"/>
  <c r="V13"/>
  <c r="R13"/>
  <c r="S12"/>
  <c r="T12" s="1"/>
  <c r="O12"/>
  <c r="P12" s="1"/>
  <c r="W9"/>
  <c r="X9" s="1"/>
  <c r="S9"/>
  <c r="T9" s="1"/>
  <c r="O9"/>
  <c r="P9" s="1"/>
  <c r="Z7"/>
  <c r="V7"/>
  <c r="R7"/>
  <c r="Z38"/>
  <c r="W38"/>
  <c r="V38"/>
  <c r="S38"/>
  <c r="R38"/>
  <c r="O38"/>
  <c r="P38" s="1"/>
  <c r="Z41" i="4"/>
  <c r="AA41" s="1"/>
  <c r="Z40"/>
  <c r="AA40" s="1"/>
  <c r="Z39"/>
  <c r="AA39" s="1"/>
  <c r="Z36"/>
  <c r="AA36" s="1"/>
  <c r="Z34"/>
  <c r="AA34" s="1"/>
  <c r="Z33"/>
  <c r="AA33" s="1"/>
  <c r="Z32"/>
  <c r="AA32" s="1"/>
  <c r="Z31"/>
  <c r="AA31" s="1"/>
  <c r="Z30"/>
  <c r="AA30" s="1"/>
  <c r="Z29"/>
  <c r="AA29" s="1"/>
  <c r="Z28"/>
  <c r="AA28" s="1"/>
  <c r="Z25"/>
  <c r="AA25" s="1"/>
  <c r="Z24"/>
  <c r="AA24" s="1"/>
  <c r="Z23"/>
  <c r="AA23" s="1"/>
  <c r="Z22"/>
  <c r="AA22" s="1"/>
  <c r="Z21"/>
  <c r="AA21" s="1"/>
  <c r="Z20"/>
  <c r="AA20" s="1"/>
  <c r="Z19"/>
  <c r="AA19" s="1"/>
  <c r="Z18"/>
  <c r="AA18" s="1"/>
  <c r="Z17"/>
  <c r="AA17" s="1"/>
  <c r="Z16"/>
  <c r="AA16" s="1"/>
  <c r="X26"/>
  <c r="Y26" s="1"/>
  <c r="X24"/>
  <c r="Y24" s="1"/>
  <c r="X22"/>
  <c r="Y22" s="1"/>
  <c r="X20"/>
  <c r="Y20" s="1"/>
  <c r="X15"/>
  <c r="Y15" s="1"/>
  <c r="X14"/>
  <c r="Y14" s="1"/>
  <c r="X13"/>
  <c r="Y13" s="1"/>
  <c r="Y12"/>
  <c r="V41"/>
  <c r="W41" s="1"/>
  <c r="V40"/>
  <c r="W40" s="1"/>
  <c r="V39"/>
  <c r="W39" s="1"/>
  <c r="V36"/>
  <c r="W36" s="1"/>
  <c r="V34"/>
  <c r="W34" s="1"/>
  <c r="V33"/>
  <c r="W33" s="1"/>
  <c r="V32"/>
  <c r="W32" s="1"/>
  <c r="V31"/>
  <c r="W31" s="1"/>
  <c r="V30"/>
  <c r="W30" s="1"/>
  <c r="V29"/>
  <c r="W29" s="1"/>
  <c r="V28"/>
  <c r="W28" s="1"/>
  <c r="V25"/>
  <c r="W25" s="1"/>
  <c r="V24"/>
  <c r="W24" s="1"/>
  <c r="V23"/>
  <c r="W23" s="1"/>
  <c r="V22"/>
  <c r="W22" s="1"/>
  <c r="V21"/>
  <c r="W21" s="1"/>
  <c r="V20"/>
  <c r="W20" s="1"/>
  <c r="V19"/>
  <c r="W19" s="1"/>
  <c r="V18"/>
  <c r="W18" s="1"/>
  <c r="V17"/>
  <c r="W17" s="1"/>
  <c r="V16"/>
  <c r="W16" s="1"/>
  <c r="W11"/>
  <c r="T26"/>
  <c r="T24"/>
  <c r="U24" s="1"/>
  <c r="T22"/>
  <c r="U22" s="1"/>
  <c r="T13"/>
  <c r="U13" s="1"/>
  <c r="T20"/>
  <c r="U20" s="1"/>
  <c r="T15"/>
  <c r="U15" s="1"/>
  <c r="T14"/>
  <c r="U14" s="1"/>
  <c r="T12"/>
  <c r="R41"/>
  <c r="S41" s="1"/>
  <c r="R40"/>
  <c r="S40" s="1"/>
  <c r="R39"/>
  <c r="S39" s="1"/>
  <c r="R36"/>
  <c r="S36" s="1"/>
  <c r="R34"/>
  <c r="S34" s="1"/>
  <c r="R33"/>
  <c r="S33" s="1"/>
  <c r="R32"/>
  <c r="S32" s="1"/>
  <c r="R31"/>
  <c r="S31" s="1"/>
  <c r="R30"/>
  <c r="S30" s="1"/>
  <c r="R29"/>
  <c r="S29" s="1"/>
  <c r="R28"/>
  <c r="S28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S11"/>
  <c r="R11"/>
  <c r="P26"/>
  <c r="Q26" s="1"/>
  <c r="P24"/>
  <c r="Q24" s="1"/>
  <c r="P22"/>
  <c r="P20"/>
  <c r="Q20" s="1"/>
  <c r="P15"/>
  <c r="Q15" s="1"/>
  <c r="P14"/>
  <c r="Q14" s="1"/>
  <c r="P13"/>
  <c r="Q13" s="1"/>
  <c r="Q12"/>
  <c r="I34"/>
  <c r="G34"/>
  <c r="I33"/>
  <c r="G33"/>
  <c r="I32"/>
  <c r="G32"/>
  <c r="I31"/>
  <c r="G31"/>
  <c r="I30"/>
  <c r="G30"/>
  <c r="I29"/>
  <c r="G29"/>
  <c r="I28"/>
  <c r="G28"/>
  <c r="H24"/>
  <c r="F24"/>
  <c r="H22"/>
  <c r="F22"/>
  <c r="O34"/>
  <c r="O33"/>
  <c r="O32"/>
  <c r="O31"/>
  <c r="O30"/>
  <c r="O29"/>
  <c r="O28"/>
  <c r="U46" i="3" l="1"/>
  <c r="AD46" s="1"/>
  <c r="U58"/>
  <c r="AD58" s="1"/>
  <c r="U57"/>
  <c r="AD57" s="1"/>
  <c r="U56"/>
  <c r="AD56" s="1"/>
  <c r="U55"/>
  <c r="AD55" s="1"/>
  <c r="U54"/>
  <c r="AD54" s="1"/>
  <c r="U53"/>
  <c r="AD53" s="1"/>
  <c r="U52"/>
  <c r="AD52" s="1"/>
  <c r="U42"/>
  <c r="AD42" s="1"/>
  <c r="U41"/>
  <c r="AD41" s="1"/>
  <c r="U39"/>
  <c r="AD39" s="1"/>
  <c r="U37"/>
  <c r="AD37" s="1"/>
  <c r="U36"/>
  <c r="AD36" s="1"/>
  <c r="U35"/>
  <c r="AD35" s="1"/>
  <c r="U33"/>
  <c r="AD33" s="1"/>
  <c r="U32"/>
  <c r="AD32" s="1"/>
  <c r="U29"/>
  <c r="AD29" s="1"/>
  <c r="U27"/>
  <c r="AD27" s="1"/>
  <c r="U26"/>
  <c r="AD26" s="1"/>
  <c r="U25"/>
  <c r="AD25" s="1"/>
  <c r="U23"/>
  <c r="AD23" s="1"/>
  <c r="U21"/>
  <c r="AD21" s="1"/>
  <c r="U18"/>
  <c r="AD18" s="1"/>
  <c r="U16"/>
  <c r="AD16" s="1"/>
  <c r="U15"/>
  <c r="AD15" s="1"/>
  <c r="U11"/>
  <c r="AD11" s="1"/>
  <c r="U10"/>
  <c r="AD10" s="1"/>
  <c r="U8"/>
  <c r="AD8" s="1"/>
  <c r="U7"/>
  <c r="AD7" s="1"/>
  <c r="M7"/>
  <c r="T58" l="1"/>
  <c r="AC58" s="1"/>
  <c r="T57"/>
  <c r="AC57" s="1"/>
  <c r="S57"/>
  <c r="AB57" s="1"/>
  <c r="AC56"/>
  <c r="T56"/>
  <c r="S56"/>
  <c r="AB56" s="1"/>
  <c r="T55"/>
  <c r="AC55" s="1"/>
  <c r="S55"/>
  <c r="AB55" s="1"/>
  <c r="T54"/>
  <c r="AC54" s="1"/>
  <c r="S54"/>
  <c r="AB54" s="1"/>
  <c r="T53"/>
  <c r="AC53" s="1"/>
  <c r="S53"/>
  <c r="AB53" s="1"/>
  <c r="T52"/>
  <c r="AC52" s="1"/>
  <c r="S52"/>
  <c r="AB52" s="1"/>
  <c r="T42"/>
  <c r="AC42" s="1"/>
  <c r="S42"/>
  <c r="AB42" s="1"/>
  <c r="R42"/>
  <c r="AA42" s="1"/>
  <c r="Q42"/>
  <c r="Z42" s="1"/>
  <c r="P42"/>
  <c r="Y42" s="1"/>
  <c r="O42"/>
  <c r="X42" s="1"/>
  <c r="N42"/>
  <c r="W42" s="1"/>
  <c r="M42"/>
  <c r="V42" s="1"/>
  <c r="T41"/>
  <c r="AC41" s="1"/>
  <c r="S41"/>
  <c r="AB41" s="1"/>
  <c r="R41"/>
  <c r="AA41" s="1"/>
  <c r="T39"/>
  <c r="AC39" s="1"/>
  <c r="S39"/>
  <c r="AB39" s="1"/>
  <c r="R39"/>
  <c r="AA39" s="1"/>
  <c r="T37"/>
  <c r="AC37" s="1"/>
  <c r="S37"/>
  <c r="AB37" s="1"/>
  <c r="R37"/>
  <c r="AA37" s="1"/>
  <c r="Q37"/>
  <c r="Z37" s="1"/>
  <c r="P37"/>
  <c r="Y37" s="1"/>
  <c r="O37"/>
  <c r="X37" s="1"/>
  <c r="N37"/>
  <c r="W37" s="1"/>
  <c r="M37"/>
  <c r="V37" s="1"/>
  <c r="T36"/>
  <c r="AC36" s="1"/>
  <c r="S36"/>
  <c r="AB36" s="1"/>
  <c r="R36"/>
  <c r="AA36" s="1"/>
  <c r="Q36"/>
  <c r="Z36" s="1"/>
  <c r="P36"/>
  <c r="Y36" s="1"/>
  <c r="O36"/>
  <c r="X36" s="1"/>
  <c r="N36"/>
  <c r="W36" s="1"/>
  <c r="M36"/>
  <c r="V36" s="1"/>
  <c r="T35"/>
  <c r="AC35" s="1"/>
  <c r="S35"/>
  <c r="AB35" s="1"/>
  <c r="R35"/>
  <c r="AA35" s="1"/>
  <c r="T33"/>
  <c r="AC33" s="1"/>
  <c r="S33"/>
  <c r="AB33" s="1"/>
  <c r="R33"/>
  <c r="AA33" s="1"/>
  <c r="Q33"/>
  <c r="Z33" s="1"/>
  <c r="P33"/>
  <c r="Y33" s="1"/>
  <c r="O33"/>
  <c r="X33" s="1"/>
  <c r="N33"/>
  <c r="W33" s="1"/>
  <c r="M33"/>
  <c r="V33" s="1"/>
  <c r="T32"/>
  <c r="AC32" s="1"/>
  <c r="S32"/>
  <c r="AB32" s="1"/>
  <c r="R32"/>
  <c r="AA32" s="1"/>
  <c r="Q32"/>
  <c r="Z32" s="1"/>
  <c r="P32"/>
  <c r="Y32" s="1"/>
  <c r="O32"/>
  <c r="X32" s="1"/>
  <c r="N32"/>
  <c r="W32" s="1"/>
  <c r="M32"/>
  <c r="V32" s="1"/>
  <c r="T29"/>
  <c r="AC29" s="1"/>
  <c r="S29"/>
  <c r="AB29" s="1"/>
  <c r="R29"/>
  <c r="AA29" s="1"/>
  <c r="T27"/>
  <c r="AC27" s="1"/>
  <c r="S27"/>
  <c r="AB27" s="1"/>
  <c r="R27"/>
  <c r="AA27" s="1"/>
  <c r="Q27"/>
  <c r="Z27" s="1"/>
  <c r="P27"/>
  <c r="Y27" s="1"/>
  <c r="O27"/>
  <c r="X27" s="1"/>
  <c r="N27"/>
  <c r="W27" s="1"/>
  <c r="M27"/>
  <c r="V27" s="1"/>
  <c r="T26"/>
  <c r="AC26" s="1"/>
  <c r="S26"/>
  <c r="AB26" s="1"/>
  <c r="R26"/>
  <c r="AA26" s="1"/>
  <c r="Q26"/>
  <c r="Z26" s="1"/>
  <c r="P26"/>
  <c r="Y26" s="1"/>
  <c r="O26"/>
  <c r="X26" s="1"/>
  <c r="N26"/>
  <c r="W26" s="1"/>
  <c r="M26"/>
  <c r="V26" s="1"/>
  <c r="T25"/>
  <c r="AC25" s="1"/>
  <c r="S25"/>
  <c r="AB25" s="1"/>
  <c r="R25"/>
  <c r="AA25" s="1"/>
  <c r="Q25"/>
  <c r="Z25" s="1"/>
  <c r="P25"/>
  <c r="Y25" s="1"/>
  <c r="O25"/>
  <c r="X25" s="1"/>
  <c r="N25"/>
  <c r="W25" s="1"/>
  <c r="M25"/>
  <c r="V25" s="1"/>
  <c r="T23"/>
  <c r="AC23" s="1"/>
  <c r="S23"/>
  <c r="AB23" s="1"/>
  <c r="R23"/>
  <c r="AA23" s="1"/>
  <c r="T21"/>
  <c r="AC21" s="1"/>
  <c r="S21"/>
  <c r="AB21" s="1"/>
  <c r="R21"/>
  <c r="AA21" s="1"/>
  <c r="T18"/>
  <c r="AC18" s="1"/>
  <c r="S18"/>
  <c r="AB18" s="1"/>
  <c r="R18"/>
  <c r="AA18" s="1"/>
  <c r="T16"/>
  <c r="AC16" s="1"/>
  <c r="S16"/>
  <c r="AB16" s="1"/>
  <c r="R16"/>
  <c r="AA16" s="1"/>
  <c r="T15"/>
  <c r="AC15" s="1"/>
  <c r="T11"/>
  <c r="AC11" s="1"/>
  <c r="S11"/>
  <c r="AB11" s="1"/>
  <c r="Q11"/>
  <c r="Z11" s="1"/>
  <c r="P11"/>
  <c r="Y11" s="1"/>
  <c r="O11"/>
  <c r="X11" s="1"/>
  <c r="N11"/>
  <c r="W11" s="1"/>
  <c r="M11"/>
  <c r="V11" s="1"/>
  <c r="T10"/>
  <c r="AC10" s="1"/>
  <c r="S10"/>
  <c r="AB10" s="1"/>
  <c r="Q10"/>
  <c r="Z10" s="1"/>
  <c r="P10"/>
  <c r="Y10" s="1"/>
  <c r="O10"/>
  <c r="X10" s="1"/>
  <c r="N10"/>
  <c r="W10" s="1"/>
  <c r="M10"/>
  <c r="V10" s="1"/>
  <c r="T8"/>
  <c r="AC8" s="1"/>
  <c r="S8"/>
  <c r="AB8" s="1"/>
  <c r="R8"/>
  <c r="AA8" s="1"/>
  <c r="Q8"/>
  <c r="Z8" s="1"/>
  <c r="P8"/>
  <c r="Y8" s="1"/>
  <c r="O8"/>
  <c r="X8" s="1"/>
  <c r="N8"/>
  <c r="W8" s="1"/>
  <c r="M8"/>
  <c r="V8" s="1"/>
  <c r="T7"/>
  <c r="AC7" s="1"/>
  <c r="S7"/>
  <c r="AB7" s="1"/>
  <c r="R7"/>
  <c r="AA7" s="1"/>
  <c r="Q7"/>
  <c r="Z7" s="1"/>
  <c r="P7"/>
  <c r="Y7" s="1"/>
  <c r="O7"/>
  <c r="X7" s="1"/>
  <c r="N7"/>
  <c r="W7" s="1"/>
  <c r="V7"/>
  <c r="X38" i="6" l="1"/>
  <c r="T38"/>
  <c r="X12" i="4" l="1"/>
  <c r="Z11"/>
  <c r="AA11" s="1"/>
  <c r="V11"/>
</calcChain>
</file>

<file path=xl/sharedStrings.xml><?xml version="1.0" encoding="utf-8"?>
<sst xmlns="http://schemas.openxmlformats.org/spreadsheetml/2006/main" count="1262" uniqueCount="179">
  <si>
    <t>в %</t>
  </si>
  <si>
    <t>за счет средств бюджета субъекта РФ</t>
  </si>
  <si>
    <t>вызов</t>
  </si>
  <si>
    <t>случай госпитализации</t>
  </si>
  <si>
    <t>Наименование показателя</t>
  </si>
  <si>
    <t>Объемы оказания медицинской помощи</t>
  </si>
  <si>
    <t>бюджет</t>
  </si>
  <si>
    <t>ОМС</t>
  </si>
  <si>
    <t>750</t>
  </si>
  <si>
    <r>
      <t xml:space="preserve">Медицинская помощь, оказанная стационарно, </t>
    </r>
    <r>
      <rPr>
        <sz val="10"/>
        <color indexed="8"/>
        <rFont val="Times New Roman"/>
        <family val="1"/>
        <charset val="204"/>
      </rPr>
      <t>число случаев госпитализации</t>
    </r>
  </si>
  <si>
    <t>2014</t>
  </si>
  <si>
    <t>2015</t>
  </si>
  <si>
    <t>Ед. изм.</t>
  </si>
  <si>
    <t>на жителя</t>
  </si>
  <si>
    <t>Средние нормативы объема медицинской помощи</t>
  </si>
  <si>
    <t>для скорой медицинской помощи вне медицинской организации, включая медицинскую эвакуацию</t>
  </si>
  <si>
    <t>посещения</t>
  </si>
  <si>
    <t>для медицинской помощи в амбулаторных условиях, оказываемой в связи с заболеваниями</t>
  </si>
  <si>
    <t>обращения</t>
  </si>
  <si>
    <t>для медицинской помощи в амбулаторных условиях, оказываемой в неотложной форме</t>
  </si>
  <si>
    <t xml:space="preserve">для медицинской помощи в условиях дневных стационаров </t>
  </si>
  <si>
    <t>для медицинской помощи в стационарных условиях</t>
  </si>
  <si>
    <t>6.1</t>
  </si>
  <si>
    <t>койко-дни</t>
  </si>
  <si>
    <t>7</t>
  </si>
  <si>
    <t>для паллиативной медицинской помощи в стационарных условиях</t>
  </si>
  <si>
    <t xml:space="preserve">для медицинской помощи в амбулаторных условиях, оказываемой с профилактической и иными целями </t>
  </si>
  <si>
    <t>за счет средств областного бюджета</t>
  </si>
  <si>
    <t>на 1 посещение при оказании медицинской помощи в неотложной форме в амбулаторных условиях</t>
  </si>
  <si>
    <t>на 1 случай госпитализации в медицинских организациях (их структурных подразделениях), оказывающих медицинскую помощь в стационарных условиях</t>
  </si>
  <si>
    <t>за счет средств бюджета ФОМС</t>
  </si>
  <si>
    <t xml:space="preserve">на 1 посещение с профилактической и иными целями при оказании медицинской помощи в амбулаторных условиях медицинскими организациями (их структурными подразделениями) </t>
  </si>
  <si>
    <t>на 1 обращение по поводу заболевания при оказании медицинской помощи в амбулаторных условиях медицинскими организациями (их структурными подразделениями)</t>
  </si>
  <si>
    <t>Средние подушевые нормативы финансирования</t>
  </si>
  <si>
    <t>Рост(+), снижение (-) к утвержд.объемам</t>
  </si>
  <si>
    <t>Рост(+), снижение(-) к утвержд.объемам в %</t>
  </si>
  <si>
    <t>2016 год</t>
  </si>
  <si>
    <t>случай лечения</t>
  </si>
  <si>
    <t>2017 год</t>
  </si>
  <si>
    <t>2018 год</t>
  </si>
  <si>
    <t>2019 год</t>
  </si>
  <si>
    <t>2016</t>
  </si>
  <si>
    <t>2017</t>
  </si>
  <si>
    <t xml:space="preserve">2014 год </t>
  </si>
  <si>
    <t xml:space="preserve">2015 год </t>
  </si>
  <si>
    <t>утверждено терпрограммой госгарантий</t>
  </si>
  <si>
    <t>источник финансового обеспечения</t>
  </si>
  <si>
    <t>х</t>
  </si>
  <si>
    <t>Амбулаторно-поликлиническая помощь</t>
  </si>
  <si>
    <t>в ед.</t>
  </si>
  <si>
    <t>по терпрограмме ОМС</t>
  </si>
  <si>
    <r>
      <t xml:space="preserve">в </t>
    </r>
    <r>
      <rPr>
        <sz val="8"/>
        <color theme="1"/>
        <rFont val="Calibri"/>
        <family val="2"/>
        <charset val="204"/>
      </rPr>
      <t>₽</t>
    </r>
  </si>
  <si>
    <t>на 1 случай лечения в условиях дневных стационаров</t>
  </si>
  <si>
    <t>Территориальные нормативы финансовых затрат на единицу объема медицинской помощи для целей формирования территориальных программ (в ₽)</t>
  </si>
  <si>
    <t>2020 год</t>
  </si>
  <si>
    <t>2018</t>
  </si>
  <si>
    <t>(прил. № 4)</t>
  </si>
  <si>
    <t>в рамках БП ОМС</t>
  </si>
  <si>
    <t>5.1</t>
  </si>
  <si>
    <t>по профилю "Онкология"</t>
  </si>
  <si>
    <t>на 1 случай лечения в условиях дневных стационаров по профилю "Онкология"</t>
  </si>
  <si>
    <t>на 1 случай госпитализации в медицинских организациях (их структурных подразделениях), оказывающих медицинскую помощь в стационарных условиях по профилю "Онкология"</t>
  </si>
  <si>
    <t>2019</t>
  </si>
  <si>
    <t>в том числе посещения на дому выездными патронажными бригадами паллиативной медицинской помощи</t>
  </si>
  <si>
    <t>для проведения профилактических медицинских осмотров</t>
  </si>
  <si>
    <t>для проведения диспансеризации</t>
  </si>
  <si>
    <t>в том числе при экстракорпоральном оплодотворении (криоперенос)</t>
  </si>
  <si>
    <t>по профилю "онкология"</t>
  </si>
  <si>
    <t>при экстракорпоральном оплодотворении</t>
  </si>
  <si>
    <t>компьютерная томография</t>
  </si>
  <si>
    <t>эндоскопическое диагностическое исследование</t>
  </si>
  <si>
    <t>молекулярно-генетическое исследование с целью выявления онкологических заболеваний</t>
  </si>
  <si>
    <t>объемы медицинской помощи, выделенные в терпрограмме госгарантий впервые</t>
  </si>
  <si>
    <t>2022 год</t>
  </si>
  <si>
    <t>2.1</t>
  </si>
  <si>
    <t>2.1.1</t>
  </si>
  <si>
    <t>2.2</t>
  </si>
  <si>
    <t>2.3</t>
  </si>
  <si>
    <t xml:space="preserve">число исследований </t>
  </si>
  <si>
    <t>Диагностические (лабораторные) исследования</t>
  </si>
  <si>
    <t>8</t>
  </si>
  <si>
    <t>9</t>
  </si>
  <si>
    <t>9.1</t>
  </si>
  <si>
    <t>9.2</t>
  </si>
  <si>
    <t>9.3</t>
  </si>
  <si>
    <t>10</t>
  </si>
  <si>
    <t>для экстракорпорального оплодотворения</t>
  </si>
  <si>
    <t>в условиях дневного стационара</t>
  </si>
  <si>
    <t>в том числе в амбулаторных условиях</t>
  </si>
  <si>
    <t>10.1</t>
  </si>
  <si>
    <t>на 1 диагностическое (лабораторное) исследование при оказании медицинскими организациями (их структурными подразделениями) медицинской помощи в амбулаторных условиях:</t>
  </si>
  <si>
    <t>магнитно-резонансная томография</t>
  </si>
  <si>
    <t xml:space="preserve">на 1 случай экстракорпорального оплодотворения </t>
  </si>
  <si>
    <t>на 1 комплексное посещение для проведения профилактических медицинских осмотров</t>
  </si>
  <si>
    <t>на 1 комплексное посещение для проведения диспансеризации</t>
  </si>
  <si>
    <t>на 1 посещение на дому выездными патронажными бригадами паллиативной медицинской помощи</t>
  </si>
  <si>
    <t>разница между проектом ТП ГГ и проектом Федеральной программы (- ниже, чем скорректированный норматив по проекту Федеральной программы)</t>
  </si>
  <si>
    <t>ультразвуковое исследование сердечно-сосудистой системы</t>
  </si>
  <si>
    <t>патолого-анатомические исследования биопсийного (операционного) материала с целью диагностики онкологических заболеваний</t>
  </si>
  <si>
    <t>исследования на COVID-19</t>
  </si>
  <si>
    <t>2020</t>
  </si>
  <si>
    <t>2023 год</t>
  </si>
  <si>
    <t>2.4</t>
  </si>
  <si>
    <t>на 1 посещение с иными целями</t>
  </si>
  <si>
    <t>тестирования на выявление новой коронавирусной инфекции (COVID-19)</t>
  </si>
  <si>
    <t>на 1 койко-день в медицинских организациях (их структурных подразделениях), оказывающих паллиативную медицинскую помощь в стационарных условиях (включая койки паллиативной медицинской помощи и койки сестринского ухода)</t>
  </si>
  <si>
    <t>на 1 вызов скорой, в том числе скорой специализированной, медицинской помощи</t>
  </si>
  <si>
    <t>на 1 случай оказания медицинской помощи авиамедицинскими выездными бригадами скорой медицинской помощи при санитарно-авиационной эвакуации, осуществляемой воздушными судами (за исключением расходов на авиационные работы)</t>
  </si>
  <si>
    <t>1.2</t>
  </si>
  <si>
    <t>2024 год</t>
  </si>
  <si>
    <t>в том числе для проведения углубленной диспансеризации</t>
  </si>
  <si>
    <t>комплексное посещение</t>
  </si>
  <si>
    <t>2.5</t>
  </si>
  <si>
    <t>для посещений с иными целями</t>
  </si>
  <si>
    <t>тестирование на выявление новой коронавирусной инфекции (COVID-19)</t>
  </si>
  <si>
    <t>5</t>
  </si>
  <si>
    <t>6</t>
  </si>
  <si>
    <t>Расхождения значений проекта терпрограммы госгарантий от проекта федеральной программы (- меньше)</t>
  </si>
  <si>
    <t>случаи лечения</t>
  </si>
  <si>
    <t>Расхождения значений проекта терпрограммы госгарантий от проекта федеральной программы (- меньше) с понижающим коэффициентом</t>
  </si>
  <si>
    <t>проект Программы государственных гарантий на 2022 год и плановый период 2023 и 2024 годы</t>
  </si>
  <si>
    <t>патолого-анатомическое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</t>
  </si>
  <si>
    <t>2.3.1</t>
  </si>
  <si>
    <t>2021 год</t>
  </si>
  <si>
    <t>2021</t>
  </si>
  <si>
    <t>2023 год (проект)</t>
  </si>
  <si>
    <t>2022</t>
  </si>
  <si>
    <t>Медицинская реабилитация:</t>
  </si>
  <si>
    <t>специализированная, в том числе высокотехнологичная, медицинская помощь в условиях круглосуточного стационара, случаи госпитализации</t>
  </si>
  <si>
    <t>в условиях дневных стационаров, случаи лечения</t>
  </si>
  <si>
    <r>
      <rPr>
        <b/>
        <sz val="10"/>
        <color indexed="8"/>
        <rFont val="Times New Roman"/>
        <family val="1"/>
        <charset val="204"/>
      </rPr>
      <t>Паллиативная медицинская помощь</t>
    </r>
    <r>
      <rPr>
        <sz val="10"/>
        <color indexed="8"/>
        <rFont val="Times New Roman"/>
        <family val="1"/>
        <charset val="204"/>
      </rPr>
      <t xml:space="preserve">,койко-дни </t>
    </r>
  </si>
  <si>
    <r>
      <t>Медицинская помощь в условиях  дневного стационара,</t>
    </r>
    <r>
      <rPr>
        <sz val="10"/>
        <color indexed="8"/>
        <rFont val="Times New Roman"/>
        <family val="1"/>
        <charset val="204"/>
      </rPr>
      <t xml:space="preserve"> пациенто-дни (с 2016 года случай лечения)</t>
    </r>
  </si>
  <si>
    <r>
      <t xml:space="preserve">Скорая  медицинская помощь </t>
    </r>
    <r>
      <rPr>
        <sz val="10"/>
        <color indexed="8"/>
        <rFont val="Times New Roman"/>
        <family val="1"/>
        <charset val="204"/>
      </rPr>
      <t>(вне медицинской организации), вызовы</t>
    </r>
  </si>
  <si>
    <t>- с профилактической и иной целью, посещения, в том числе</t>
  </si>
  <si>
    <t>с профилактической целью, посещения</t>
  </si>
  <si>
    <t>с иными целями, посещения</t>
  </si>
  <si>
    <t>из них для паллиативной медицинской помощи в амбулаторных условиях, в том числе на дому, посещения</t>
  </si>
  <si>
    <t>- в неотложной форме, посещения</t>
  </si>
  <si>
    <t>- обращения в связи с заболеваниями, обращения</t>
  </si>
  <si>
    <t>для проведения профилактических медицинских осмотров, комплексные посещения</t>
  </si>
  <si>
    <t>для проведения диспансеризации, комплексные посещения</t>
  </si>
  <si>
    <t>- диспансерное наблюдение, комплексные посещения</t>
  </si>
  <si>
    <t>в амбулаторных условиях, комплексные посещения</t>
  </si>
  <si>
    <t>2025 год</t>
  </si>
  <si>
    <t>Проект Территориальной программы государственных гарантий на 2023 год и плановый период 2024 и 2025 годов</t>
  </si>
  <si>
    <t>проект территориальной программы государственных гарантий на 2023 год и плановый период 2024 и 2025 годы</t>
  </si>
  <si>
    <t>диспансерное наблюдение</t>
  </si>
  <si>
    <t>Медицинская реабилитация</t>
  </si>
  <si>
    <t>в амбулаторных условиях</t>
  </si>
  <si>
    <t>комплексные посещения</t>
  </si>
  <si>
    <t>в условиях дневных стационаров</t>
  </si>
  <si>
    <t>случаи госпитализации</t>
  </si>
  <si>
    <t>5.2</t>
  </si>
  <si>
    <t>1 комплексное посещение в амбулаторных условиях</t>
  </si>
  <si>
    <t>1 случай лечения в условиях дневных стационаров</t>
  </si>
  <si>
    <t>1 случай госпитализации в условиях круглосуточного стационара</t>
  </si>
  <si>
    <t>проект Программы государственных гарантий на 2023 год и плановый период 2024 и 2025 годов</t>
  </si>
  <si>
    <t>паллиативная медицинская помощь первичная, в том числе доврачебная и врачебная</t>
  </si>
  <si>
    <t>2.1.2</t>
  </si>
  <si>
    <t>из них для паллиативной медицинской помощи в амбулаторных условиях без учета посещений на дому патронажными бригадами</t>
  </si>
  <si>
    <t>на 1 посещение при оказании паллиативной медицинской помощи, в том числе доврачебной и врачебной, в амбулаторных условиях</t>
  </si>
  <si>
    <t>на 1 посещение при оказании паллиативной медицинской помощи без учета посещений на дому патронажными бригадами</t>
  </si>
  <si>
    <t>8.1</t>
  </si>
  <si>
    <t>8.2</t>
  </si>
  <si>
    <t>8.3</t>
  </si>
  <si>
    <t>8.4</t>
  </si>
  <si>
    <t>8.5</t>
  </si>
  <si>
    <t>8.6</t>
  </si>
  <si>
    <t>8.7</t>
  </si>
  <si>
    <t>на 1 комплексное посещение по диспансерному наблюдению</t>
  </si>
  <si>
    <t>4</t>
  </si>
  <si>
    <t>9.1.1</t>
  </si>
  <si>
    <t>10.2</t>
  </si>
  <si>
    <t>10.3</t>
  </si>
  <si>
    <t>специализированная, в том числе высокотехнологичная, медицинская помощь в условиях круглосуточного стационара</t>
  </si>
  <si>
    <r>
      <t>Диагностические исследования</t>
    </r>
    <r>
      <rPr>
        <sz val="10"/>
        <color indexed="8"/>
        <rFont val="Times New Roman"/>
        <family val="1"/>
        <charset val="204"/>
      </rPr>
      <t>, исследования</t>
    </r>
  </si>
  <si>
    <t>приложение № 1 к заключению контрольно-счетной палаты Архангельской области от 01.11.2022</t>
  </si>
  <si>
    <t>приложение № 2 к заключению контрольно-счетной палаты Архангельской области от 01.11.2022</t>
  </si>
  <si>
    <t>приложение № 3 к заключению контрольно-счетной палаты Архангельской области от 01.11.2022</t>
  </si>
</sst>
</file>

<file path=xl/styles.xml><?xml version="1.0" encoding="utf-8"?>
<styleSheet xmlns="http://schemas.openxmlformats.org/spreadsheetml/2006/main">
  <numFmts count="9">
    <numFmt numFmtId="164" formatCode="#,##0.0000"/>
    <numFmt numFmtId="165" formatCode="#,##0.000"/>
    <numFmt numFmtId="166" formatCode="#,##0.00000"/>
    <numFmt numFmtId="167" formatCode="0.000"/>
    <numFmt numFmtId="168" formatCode="0.000000"/>
    <numFmt numFmtId="169" formatCode="0.0000"/>
    <numFmt numFmtId="170" formatCode="0.0000000"/>
    <numFmt numFmtId="171" formatCode="#,##0.000000"/>
    <numFmt numFmtId="172" formatCode="#,##0.0000000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/>
    <xf numFmtId="0" fontId="0" fillId="0" borderId="0" xfId="0" applyAlignment="1">
      <alignment horizontal="right" vertical="top"/>
    </xf>
    <xf numFmtId="49" fontId="5" fillId="2" borderId="1" xfId="0" applyNumberFormat="1" applyFont="1" applyFill="1" applyBorder="1" applyAlignment="1">
      <alignment vertical="top" wrapText="1"/>
    </xf>
    <xf numFmtId="3" fontId="1" fillId="0" borderId="1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top"/>
    </xf>
    <xf numFmtId="10" fontId="1" fillId="0" borderId="1" xfId="0" applyNumberFormat="1" applyFont="1" applyBorder="1" applyAlignment="1">
      <alignment horizontal="right" vertical="top"/>
    </xf>
    <xf numFmtId="3" fontId="3" fillId="0" borderId="1" xfId="0" applyNumberFormat="1" applyFont="1" applyFill="1" applyBorder="1" applyAlignment="1" applyProtection="1">
      <alignment horizontal="righ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vertical="top"/>
      <protection locked="0"/>
    </xf>
    <xf numFmtId="3" fontId="1" fillId="0" borderId="1" xfId="0" applyNumberFormat="1" applyFont="1" applyFill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1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  <protection locked="0"/>
    </xf>
    <xf numFmtId="164" fontId="1" fillId="0" borderId="0" xfId="0" applyNumberFormat="1" applyFont="1"/>
    <xf numFmtId="164" fontId="0" fillId="0" borderId="0" xfId="0" applyNumberFormat="1"/>
    <xf numFmtId="169" fontId="1" fillId="0" borderId="0" xfId="0" applyNumberFormat="1" applyFont="1"/>
    <xf numFmtId="169" fontId="0" fillId="0" borderId="0" xfId="0" applyNumberFormat="1"/>
    <xf numFmtId="3" fontId="1" fillId="0" borderId="3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 wrapText="1"/>
    </xf>
    <xf numFmtId="3" fontId="1" fillId="0" borderId="6" xfId="0" applyNumberFormat="1" applyFont="1" applyFill="1" applyBorder="1" applyAlignment="1">
      <alignment horizontal="right" vertical="top"/>
    </xf>
    <xf numFmtId="3" fontId="1" fillId="0" borderId="4" xfId="0" applyNumberFormat="1" applyFont="1" applyFill="1" applyBorder="1" applyAlignment="1">
      <alignment horizontal="right" vertical="top"/>
    </xf>
    <xf numFmtId="0" fontId="7" fillId="0" borderId="0" xfId="0" applyFont="1"/>
    <xf numFmtId="49" fontId="1" fillId="0" borderId="0" xfId="0" applyNumberFormat="1" applyFont="1"/>
    <xf numFmtId="49" fontId="0" fillId="0" borderId="0" xfId="0" applyNumberFormat="1"/>
    <xf numFmtId="0" fontId="1" fillId="0" borderId="0" xfId="0" applyFont="1" applyFill="1"/>
    <xf numFmtId="170" fontId="1" fillId="0" borderId="0" xfId="0" applyNumberFormat="1" applyFont="1"/>
    <xf numFmtId="170" fontId="0" fillId="0" borderId="0" xfId="0" applyNumberFormat="1"/>
    <xf numFmtId="168" fontId="1" fillId="0" borderId="0" xfId="0" applyNumberFormat="1" applyFont="1"/>
    <xf numFmtId="168" fontId="0" fillId="0" borderId="0" xfId="0" applyNumberFormat="1"/>
    <xf numFmtId="49" fontId="3" fillId="2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/>
    <xf numFmtId="49" fontId="3" fillId="2" borderId="0" xfId="0" applyNumberFormat="1" applyFont="1" applyFill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/>
    </xf>
    <xf numFmtId="10" fontId="1" fillId="0" borderId="0" xfId="0" applyNumberFormat="1" applyFont="1" applyBorder="1" applyAlignment="1">
      <alignment horizontal="right" vertical="top"/>
    </xf>
    <xf numFmtId="3" fontId="3" fillId="0" borderId="4" xfId="0" applyNumberFormat="1" applyFont="1" applyFill="1" applyBorder="1" applyAlignment="1" applyProtection="1">
      <alignment horizontal="right" vertical="top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right" vertical="top"/>
    </xf>
    <xf numFmtId="10" fontId="1" fillId="0" borderId="0" xfId="0" applyNumberFormat="1" applyFont="1" applyAlignment="1">
      <alignment vertical="top"/>
    </xf>
    <xf numFmtId="9" fontId="0" fillId="0" borderId="0" xfId="0" applyNumberFormat="1" applyAlignment="1">
      <alignment horizontal="right" vertical="top"/>
    </xf>
    <xf numFmtId="3" fontId="3" fillId="0" borderId="3" xfId="0" applyNumberFormat="1" applyFont="1" applyFill="1" applyBorder="1" applyAlignment="1">
      <alignment horizontal="right" vertical="top" wrapText="1"/>
    </xf>
    <xf numFmtId="49" fontId="3" fillId="2" borderId="2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 wrapText="1"/>
    </xf>
    <xf numFmtId="3" fontId="3" fillId="0" borderId="8" xfId="0" applyNumberFormat="1" applyFont="1" applyFill="1" applyBorder="1" applyAlignment="1">
      <alignment horizontal="right" vertical="top" wrapText="1"/>
    </xf>
    <xf numFmtId="3" fontId="3" fillId="0" borderId="14" xfId="0" applyNumberFormat="1" applyFont="1" applyFill="1" applyBorder="1" applyAlignment="1">
      <alignment horizontal="right" vertical="top" wrapText="1"/>
    </xf>
    <xf numFmtId="3" fontId="1" fillId="0" borderId="15" xfId="0" applyNumberFormat="1" applyFont="1" applyFill="1" applyBorder="1" applyAlignment="1">
      <alignment horizontal="right" vertical="top"/>
    </xf>
    <xf numFmtId="3" fontId="1" fillId="0" borderId="14" xfId="0" applyNumberFormat="1" applyFont="1" applyFill="1" applyBorder="1" applyAlignment="1">
      <alignment horizontal="right" vertical="top"/>
    </xf>
    <xf numFmtId="49" fontId="3" fillId="0" borderId="2" xfId="0" applyNumberFormat="1" applyFont="1" applyFill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49" fontId="5" fillId="2" borderId="5" xfId="0" applyNumberFormat="1" applyFont="1" applyFill="1" applyBorder="1" applyAlignment="1">
      <alignment vertical="top" wrapText="1"/>
    </xf>
    <xf numFmtId="49" fontId="5" fillId="2" borderId="16" xfId="0" applyNumberFormat="1" applyFont="1" applyFill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/>
    </xf>
    <xf numFmtId="3" fontId="3" fillId="0" borderId="19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49" fontId="1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168" fontId="1" fillId="0" borderId="0" xfId="0" applyNumberFormat="1" applyFont="1" applyAlignment="1">
      <alignment vertical="top"/>
    </xf>
    <xf numFmtId="169" fontId="1" fillId="0" borderId="0" xfId="0" applyNumberFormat="1" applyFont="1" applyAlignment="1">
      <alignment vertical="top"/>
    </xf>
    <xf numFmtId="170" fontId="1" fillId="0" borderId="0" xfId="0" applyNumberFormat="1" applyFont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8" fontId="6" fillId="2" borderId="20" xfId="0" applyNumberFormat="1" applyFont="1" applyFill="1" applyBorder="1" applyAlignment="1">
      <alignment horizontal="center" vertical="center" wrapText="1"/>
    </xf>
    <xf numFmtId="169" fontId="6" fillId="2" borderId="20" xfId="0" applyNumberFormat="1" applyFont="1" applyFill="1" applyBorder="1" applyAlignment="1">
      <alignment horizontal="center" vertical="center" wrapText="1"/>
    </xf>
    <xf numFmtId="170" fontId="6" fillId="2" borderId="20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167" fontId="1" fillId="0" borderId="20" xfId="0" applyNumberFormat="1" applyFont="1" applyBorder="1" applyAlignment="1">
      <alignment horizontal="right" vertical="top"/>
    </xf>
    <xf numFmtId="166" fontId="1" fillId="0" borderId="20" xfId="0" applyNumberFormat="1" applyFont="1" applyFill="1" applyBorder="1" applyAlignment="1">
      <alignment horizontal="right" vertical="top"/>
    </xf>
    <xf numFmtId="4" fontId="1" fillId="0" borderId="20" xfId="0" applyNumberFormat="1" applyFont="1" applyFill="1" applyBorder="1" applyAlignment="1">
      <alignment horizontal="right" vertical="top"/>
    </xf>
    <xf numFmtId="164" fontId="1" fillId="2" borderId="20" xfId="0" applyNumberFormat="1" applyFont="1" applyFill="1" applyBorder="1" applyAlignment="1">
      <alignment horizontal="right" vertical="top" wrapText="1"/>
    </xf>
    <xf numFmtId="165" fontId="1" fillId="2" borderId="20" xfId="0" applyNumberFormat="1" applyFont="1" applyFill="1" applyBorder="1" applyAlignment="1">
      <alignment horizontal="right" vertical="top" wrapText="1"/>
    </xf>
    <xf numFmtId="168" fontId="1" fillId="0" borderId="20" xfId="0" applyNumberFormat="1" applyFont="1" applyBorder="1" applyAlignment="1">
      <alignment horizontal="right" vertical="top"/>
    </xf>
    <xf numFmtId="4" fontId="1" fillId="0" borderId="20" xfId="0" applyNumberFormat="1" applyFont="1" applyBorder="1" applyAlignment="1">
      <alignment horizontal="right" vertical="top"/>
    </xf>
    <xf numFmtId="169" fontId="1" fillId="2" borderId="20" xfId="0" applyNumberFormat="1" applyFont="1" applyFill="1" applyBorder="1" applyAlignment="1">
      <alignment horizontal="right" vertical="top" wrapText="1"/>
    </xf>
    <xf numFmtId="4" fontId="1" fillId="2" borderId="20" xfId="0" applyNumberFormat="1" applyFont="1" applyFill="1" applyBorder="1" applyAlignment="1">
      <alignment horizontal="right" vertical="top" wrapText="1"/>
    </xf>
    <xf numFmtId="170" fontId="1" fillId="0" borderId="20" xfId="0" applyNumberFormat="1" applyFont="1" applyBorder="1" applyAlignment="1">
      <alignment horizontal="right" vertical="top"/>
    </xf>
    <xf numFmtId="164" fontId="1" fillId="0" borderId="20" xfId="0" applyNumberFormat="1" applyFont="1" applyBorder="1" applyAlignment="1">
      <alignment horizontal="right" vertical="top"/>
    </xf>
    <xf numFmtId="169" fontId="1" fillId="0" borderId="20" xfId="0" applyNumberFormat="1" applyFont="1" applyBorder="1" applyAlignment="1">
      <alignment horizontal="right" vertical="top"/>
    </xf>
    <xf numFmtId="10" fontId="1" fillId="0" borderId="20" xfId="0" applyNumberFormat="1" applyFont="1" applyBorder="1" applyAlignment="1">
      <alignment horizontal="right" vertical="top"/>
    </xf>
    <xf numFmtId="164" fontId="1" fillId="0" borderId="20" xfId="0" applyNumberFormat="1" applyFont="1" applyFill="1" applyBorder="1" applyAlignment="1">
      <alignment horizontal="right" vertical="top"/>
    </xf>
    <xf numFmtId="165" fontId="1" fillId="0" borderId="20" xfId="0" applyNumberFormat="1" applyFont="1" applyFill="1" applyBorder="1" applyAlignment="1">
      <alignment horizontal="right" vertical="top"/>
    </xf>
    <xf numFmtId="166" fontId="1" fillId="0" borderId="20" xfId="0" applyNumberFormat="1" applyFont="1" applyBorder="1" applyAlignment="1">
      <alignment horizontal="right" vertical="top"/>
    </xf>
    <xf numFmtId="171" fontId="1" fillId="0" borderId="20" xfId="0" applyNumberFormat="1" applyFont="1" applyBorder="1" applyAlignment="1">
      <alignment horizontal="right" vertical="top"/>
    </xf>
    <xf numFmtId="165" fontId="1" fillId="0" borderId="20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left" vertical="top" wrapText="1"/>
    </xf>
    <xf numFmtId="167" fontId="1" fillId="0" borderId="20" xfId="0" applyNumberFormat="1" applyFont="1" applyFill="1" applyBorder="1" applyAlignment="1">
      <alignment horizontal="right" vertical="top"/>
    </xf>
    <xf numFmtId="172" fontId="1" fillId="0" borderId="20" xfId="0" applyNumberFormat="1" applyFont="1" applyBorder="1" applyAlignment="1">
      <alignment horizontal="right" vertical="top"/>
    </xf>
    <xf numFmtId="49" fontId="1" fillId="0" borderId="20" xfId="0" applyNumberFormat="1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vertical="top" wrapText="1"/>
    </xf>
    <xf numFmtId="170" fontId="1" fillId="0" borderId="20" xfId="0" applyNumberFormat="1" applyFont="1" applyFill="1" applyBorder="1" applyAlignment="1">
      <alignment horizontal="right" vertical="top"/>
    </xf>
    <xf numFmtId="171" fontId="1" fillId="0" borderId="20" xfId="0" applyNumberFormat="1" applyFont="1" applyFill="1" applyBorder="1" applyAlignment="1">
      <alignment horizontal="right" vertical="top"/>
    </xf>
    <xf numFmtId="168" fontId="1" fillId="0" borderId="20" xfId="0" applyNumberFormat="1" applyFont="1" applyFill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0" fontId="1" fillId="0" borderId="20" xfId="0" applyFont="1" applyFill="1" applyBorder="1" applyAlignment="1">
      <alignment horizontal="right" vertical="top"/>
    </xf>
    <xf numFmtId="165" fontId="1" fillId="0" borderId="20" xfId="0" applyNumberFormat="1" applyFont="1" applyFill="1" applyBorder="1" applyAlignment="1">
      <alignment horizontal="right" vertical="top" wrapText="1"/>
    </xf>
    <xf numFmtId="168" fontId="1" fillId="2" borderId="20" xfId="0" applyNumberFormat="1" applyFont="1" applyFill="1" applyBorder="1" applyAlignment="1">
      <alignment horizontal="right" vertical="top" wrapText="1"/>
    </xf>
    <xf numFmtId="170" fontId="1" fillId="2" borderId="20" xfId="0" applyNumberFormat="1" applyFont="1" applyFill="1" applyBorder="1" applyAlignment="1">
      <alignment horizontal="right" vertical="top" wrapText="1"/>
    </xf>
    <xf numFmtId="49" fontId="3" fillId="2" borderId="20" xfId="0" applyNumberFormat="1" applyFont="1" applyFill="1" applyBorder="1" applyAlignment="1">
      <alignment horizontal="left" vertical="top" wrapText="1"/>
    </xf>
    <xf numFmtId="49" fontId="3" fillId="0" borderId="20" xfId="0" applyNumberFormat="1" applyFont="1" applyFill="1" applyBorder="1" applyAlignment="1">
      <alignment horizontal="left" vertical="top" wrapText="1"/>
    </xf>
    <xf numFmtId="169" fontId="1" fillId="0" borderId="20" xfId="0" applyNumberFormat="1" applyFont="1" applyBorder="1"/>
    <xf numFmtId="170" fontId="1" fillId="0" borderId="20" xfId="0" applyNumberFormat="1" applyFont="1" applyBorder="1"/>
    <xf numFmtId="0" fontId="1" fillId="0" borderId="20" xfId="0" applyFont="1" applyBorder="1"/>
    <xf numFmtId="49" fontId="1" fillId="0" borderId="20" xfId="0" applyNumberFormat="1" applyFont="1" applyBorder="1"/>
    <xf numFmtId="172" fontId="1" fillId="2" borderId="20" xfId="0" applyNumberFormat="1" applyFont="1" applyFill="1" applyBorder="1" applyAlignment="1">
      <alignment horizontal="right" vertical="top" wrapText="1"/>
    </xf>
    <xf numFmtId="49" fontId="1" fillId="0" borderId="20" xfId="0" applyNumberFormat="1" applyFont="1" applyBorder="1" applyAlignment="1">
      <alignment vertical="top"/>
    </xf>
    <xf numFmtId="169" fontId="1" fillId="0" borderId="20" xfId="0" applyNumberFormat="1" applyFont="1" applyBorder="1" applyAlignment="1">
      <alignment vertical="top"/>
    </xf>
    <xf numFmtId="0" fontId="1" fillId="0" borderId="20" xfId="0" applyFont="1" applyBorder="1" applyAlignment="1">
      <alignment vertical="top"/>
    </xf>
    <xf numFmtId="170" fontId="1" fillId="0" borderId="20" xfId="0" applyNumberFormat="1" applyFont="1" applyBorder="1" applyAlignment="1">
      <alignment vertical="top"/>
    </xf>
    <xf numFmtId="0" fontId="2" fillId="0" borderId="21" xfId="0" applyFont="1" applyBorder="1" applyAlignment="1">
      <alignment horizontal="left" vertical="top" wrapText="1"/>
    </xf>
    <xf numFmtId="167" fontId="2" fillId="0" borderId="21" xfId="0" applyNumberFormat="1" applyFont="1" applyFill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right" vertical="top"/>
    </xf>
    <xf numFmtId="167" fontId="1" fillId="0" borderId="26" xfId="0" applyNumberFormat="1" applyFont="1" applyBorder="1" applyAlignment="1">
      <alignment horizontal="right" vertical="top"/>
    </xf>
    <xf numFmtId="167" fontId="1" fillId="0" borderId="27" xfId="0" applyNumberFormat="1" applyFont="1" applyBorder="1" applyAlignment="1">
      <alignment horizontal="right" vertical="top"/>
    </xf>
    <xf numFmtId="164" fontId="1" fillId="0" borderId="26" xfId="0" applyNumberFormat="1" applyFont="1" applyFill="1" applyBorder="1" applyAlignment="1">
      <alignment horizontal="right" vertical="top"/>
    </xf>
    <xf numFmtId="165" fontId="1" fillId="0" borderId="27" xfId="0" applyNumberFormat="1" applyFont="1" applyFill="1" applyBorder="1" applyAlignment="1">
      <alignment horizontal="right" vertical="top"/>
    </xf>
    <xf numFmtId="169" fontId="1" fillId="0" borderId="26" xfId="0" applyNumberFormat="1" applyFont="1" applyBorder="1" applyAlignment="1">
      <alignment horizontal="right" vertical="top"/>
    </xf>
    <xf numFmtId="166" fontId="1" fillId="0" borderId="26" xfId="0" applyNumberFormat="1" applyFont="1" applyBorder="1" applyAlignment="1">
      <alignment horizontal="right" vertical="top"/>
    </xf>
    <xf numFmtId="166" fontId="1" fillId="0" borderId="27" xfId="0" applyNumberFormat="1" applyFont="1" applyBorder="1" applyAlignment="1">
      <alignment horizontal="right" vertical="top"/>
    </xf>
    <xf numFmtId="165" fontId="1" fillId="0" borderId="26" xfId="0" applyNumberFormat="1" applyFont="1" applyBorder="1" applyAlignment="1">
      <alignment horizontal="right" vertical="top"/>
    </xf>
    <xf numFmtId="164" fontId="1" fillId="0" borderId="27" xfId="0" applyNumberFormat="1" applyFont="1" applyBorder="1" applyAlignment="1">
      <alignment horizontal="right" vertical="top"/>
    </xf>
    <xf numFmtId="164" fontId="1" fillId="0" borderId="26" xfId="0" applyNumberFormat="1" applyFont="1" applyBorder="1" applyAlignment="1">
      <alignment horizontal="right" vertical="top"/>
    </xf>
    <xf numFmtId="171" fontId="1" fillId="0" borderId="26" xfId="0" applyNumberFormat="1" applyFont="1" applyBorder="1" applyAlignment="1">
      <alignment horizontal="right" vertical="top"/>
    </xf>
    <xf numFmtId="170" fontId="1" fillId="0" borderId="26" xfId="0" applyNumberFormat="1" applyFont="1" applyFill="1" applyBorder="1" applyAlignment="1">
      <alignment horizontal="right" vertical="top"/>
    </xf>
    <xf numFmtId="0" fontId="1" fillId="0" borderId="26" xfId="0" applyFont="1" applyBorder="1" applyAlignment="1">
      <alignment horizontal="right" vertical="top"/>
    </xf>
    <xf numFmtId="168" fontId="1" fillId="0" borderId="27" xfId="0" applyNumberFormat="1" applyFont="1" applyBorder="1" applyAlignment="1">
      <alignment horizontal="right" vertical="top"/>
    </xf>
    <xf numFmtId="0" fontId="1" fillId="0" borderId="26" xfId="0" applyFont="1" applyFill="1" applyBorder="1" applyAlignment="1">
      <alignment horizontal="right" vertical="top"/>
    </xf>
    <xf numFmtId="0" fontId="1" fillId="0" borderId="27" xfId="0" applyFont="1" applyFill="1" applyBorder="1" applyAlignment="1">
      <alignment horizontal="right" vertical="top"/>
    </xf>
    <xf numFmtId="171" fontId="1" fillId="0" borderId="27" xfId="0" applyNumberFormat="1" applyFont="1" applyBorder="1" applyAlignment="1">
      <alignment horizontal="right" vertical="top"/>
    </xf>
    <xf numFmtId="165" fontId="1" fillId="2" borderId="27" xfId="0" applyNumberFormat="1" applyFont="1" applyFill="1" applyBorder="1" applyAlignment="1">
      <alignment horizontal="right" vertical="top" wrapText="1"/>
    </xf>
    <xf numFmtId="0" fontId="1" fillId="0" borderId="28" xfId="0" applyFont="1" applyBorder="1" applyAlignment="1">
      <alignment horizontal="right" vertical="top"/>
    </xf>
    <xf numFmtId="171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71" fontId="1" fillId="0" borderId="30" xfId="0" applyNumberFormat="1" applyFont="1" applyBorder="1" applyAlignment="1">
      <alignment horizontal="right" vertical="top"/>
    </xf>
    <xf numFmtId="164" fontId="6" fillId="2" borderId="22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right" vertical="top" wrapText="1"/>
    </xf>
    <xf numFmtId="168" fontId="1" fillId="0" borderId="22" xfId="0" applyNumberFormat="1" applyFont="1" applyBorder="1" applyAlignment="1">
      <alignment horizontal="right" vertical="top"/>
    </xf>
    <xf numFmtId="172" fontId="1" fillId="2" borderId="22" xfId="0" applyNumberFormat="1" applyFont="1" applyFill="1" applyBorder="1" applyAlignment="1">
      <alignment horizontal="right" vertical="top" wrapText="1"/>
    </xf>
    <xf numFmtId="166" fontId="1" fillId="0" borderId="26" xfId="0" applyNumberFormat="1" applyFont="1" applyFill="1" applyBorder="1" applyAlignment="1">
      <alignment horizontal="right" vertical="top"/>
    </xf>
    <xf numFmtId="4" fontId="1" fillId="0" borderId="27" xfId="0" applyNumberFormat="1" applyFont="1" applyFill="1" applyBorder="1" applyAlignment="1">
      <alignment horizontal="right" vertical="top"/>
    </xf>
    <xf numFmtId="166" fontId="1" fillId="0" borderId="27" xfId="0" applyNumberFormat="1" applyFont="1" applyFill="1" applyBorder="1" applyAlignment="1">
      <alignment horizontal="right" vertical="top"/>
    </xf>
    <xf numFmtId="164" fontId="1" fillId="0" borderId="27" xfId="0" applyNumberFormat="1" applyFont="1" applyFill="1" applyBorder="1" applyAlignment="1">
      <alignment horizontal="right" vertical="top"/>
    </xf>
    <xf numFmtId="165" fontId="1" fillId="0" borderId="26" xfId="0" applyNumberFormat="1" applyFont="1" applyFill="1" applyBorder="1" applyAlignment="1">
      <alignment horizontal="right" vertical="top"/>
    </xf>
    <xf numFmtId="167" fontId="1" fillId="0" borderId="27" xfId="0" applyNumberFormat="1" applyFont="1" applyFill="1" applyBorder="1" applyAlignment="1">
      <alignment horizontal="right" vertical="top"/>
    </xf>
    <xf numFmtId="171" fontId="1" fillId="0" borderId="27" xfId="0" applyNumberFormat="1" applyFont="1" applyFill="1" applyBorder="1" applyAlignment="1">
      <alignment horizontal="right" vertical="top"/>
    </xf>
    <xf numFmtId="165" fontId="1" fillId="0" borderId="27" xfId="0" applyNumberFormat="1" applyFont="1" applyFill="1" applyBorder="1" applyAlignment="1">
      <alignment horizontal="right" vertical="top" wrapText="1"/>
    </xf>
    <xf numFmtId="172" fontId="1" fillId="0" borderId="26" xfId="0" applyNumberFormat="1" applyFont="1" applyBorder="1" applyAlignment="1">
      <alignment horizontal="right" vertical="top"/>
    </xf>
    <xf numFmtId="0" fontId="2" fillId="0" borderId="20" xfId="0" applyFont="1" applyBorder="1" applyAlignment="1">
      <alignment horizontal="center" vertical="center" wrapText="1"/>
    </xf>
    <xf numFmtId="10" fontId="1" fillId="0" borderId="20" xfId="0" applyNumberFormat="1" applyFont="1" applyFill="1" applyBorder="1" applyAlignment="1">
      <alignment horizontal="right" vertical="top"/>
    </xf>
    <xf numFmtId="4" fontId="12" fillId="0" borderId="20" xfId="0" applyNumberFormat="1" applyFont="1" applyBorder="1" applyAlignment="1">
      <alignment horizontal="right" vertical="top"/>
    </xf>
    <xf numFmtId="4" fontId="12" fillId="0" borderId="20" xfId="0" applyNumberFormat="1" applyFont="1" applyFill="1" applyBorder="1" applyAlignment="1">
      <alignment horizontal="right" vertical="top"/>
    </xf>
    <xf numFmtId="10" fontId="1" fillId="0" borderId="20" xfId="0" applyNumberFormat="1" applyFont="1" applyBorder="1" applyAlignment="1">
      <alignment horizontal="left" vertical="top"/>
    </xf>
    <xf numFmtId="10" fontId="1" fillId="0" borderId="20" xfId="0" applyNumberFormat="1" applyFont="1" applyBorder="1" applyAlignment="1">
      <alignment vertical="top"/>
    </xf>
    <xf numFmtId="0" fontId="1" fillId="0" borderId="21" xfId="0" applyFont="1" applyBorder="1" applyAlignment="1">
      <alignment horizontal="left" vertical="top" wrapText="1"/>
    </xf>
    <xf numFmtId="0" fontId="11" fillId="0" borderId="21" xfId="0" applyFont="1" applyBorder="1" applyAlignment="1">
      <alignment vertical="top" wrapText="1"/>
    </xf>
    <xf numFmtId="0" fontId="11" fillId="2" borderId="21" xfId="0" applyFont="1" applyFill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49" fontId="3" fillId="2" borderId="21" xfId="0" applyNumberFormat="1" applyFont="1" applyFill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right" vertical="top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right" vertical="top"/>
    </xf>
    <xf numFmtId="4" fontId="12" fillId="0" borderId="26" xfId="0" applyNumberFormat="1" applyFont="1" applyBorder="1" applyAlignment="1">
      <alignment horizontal="right" vertical="top"/>
    </xf>
    <xf numFmtId="4" fontId="12" fillId="0" borderId="27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10" fontId="1" fillId="0" borderId="26" xfId="0" applyNumberFormat="1" applyFont="1" applyBorder="1" applyAlignment="1">
      <alignment horizontal="left" vertical="top"/>
    </xf>
    <xf numFmtId="10" fontId="1" fillId="0" borderId="27" xfId="0" applyNumberFormat="1" applyFont="1" applyBorder="1" applyAlignment="1">
      <alignment horizontal="right" vertical="top"/>
    </xf>
    <xf numFmtId="4" fontId="1" fillId="0" borderId="26" xfId="0" applyNumberFormat="1" applyFont="1" applyFill="1" applyBorder="1" applyAlignment="1">
      <alignment horizontal="right" vertical="top"/>
    </xf>
    <xf numFmtId="4" fontId="12" fillId="0" borderId="26" xfId="0" applyNumberFormat="1" applyFont="1" applyFill="1" applyBorder="1" applyAlignment="1">
      <alignment horizontal="right" vertical="top"/>
    </xf>
    <xf numFmtId="4" fontId="12" fillId="0" borderId="27" xfId="0" applyNumberFormat="1" applyFont="1" applyFill="1" applyBorder="1" applyAlignment="1">
      <alignment horizontal="right" vertical="top"/>
    </xf>
    <xf numFmtId="10" fontId="1" fillId="0" borderId="26" xfId="0" applyNumberFormat="1" applyFont="1" applyBorder="1" applyAlignment="1">
      <alignment horizontal="right" vertical="top"/>
    </xf>
    <xf numFmtId="10" fontId="1" fillId="0" borderId="27" xfId="0" applyNumberFormat="1" applyFont="1" applyBorder="1" applyAlignment="1">
      <alignment vertical="top"/>
    </xf>
    <xf numFmtId="4" fontId="10" fillId="0" borderId="28" xfId="0" applyNumberFormat="1" applyFont="1" applyFill="1" applyBorder="1" applyAlignment="1">
      <alignment horizontal="right" vertical="top"/>
    </xf>
    <xf numFmtId="4" fontId="10" fillId="0" borderId="29" xfId="0" applyNumberFormat="1" applyFont="1" applyFill="1" applyBorder="1" applyAlignment="1">
      <alignment horizontal="right" vertical="top"/>
    </xf>
    <xf numFmtId="4" fontId="10" fillId="0" borderId="30" xfId="0" applyNumberFormat="1" applyFont="1" applyFill="1" applyBorder="1" applyAlignment="1">
      <alignment horizontal="right" vertical="top"/>
    </xf>
    <xf numFmtId="49" fontId="1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49" fontId="1" fillId="0" borderId="20" xfId="0" applyNumberFormat="1" applyFont="1" applyFill="1" applyBorder="1" applyAlignment="1">
      <alignment vertical="top"/>
    </xf>
    <xf numFmtId="49" fontId="0" fillId="0" borderId="0" xfId="0" applyNumberFormat="1" applyFill="1" applyAlignment="1">
      <alignment horizontal="left" vertical="top"/>
    </xf>
    <xf numFmtId="4" fontId="1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" fontId="0" fillId="0" borderId="0" xfId="0" applyNumberFormat="1" applyAlignment="1">
      <alignment horizontal="right" vertical="top"/>
    </xf>
    <xf numFmtId="49" fontId="3" fillId="2" borderId="17" xfId="0" applyNumberFormat="1" applyFont="1" applyFill="1" applyBorder="1" applyAlignment="1">
      <alignment horizontal="left" vertical="top" wrapText="1"/>
    </xf>
    <xf numFmtId="49" fontId="3" fillId="2" borderId="18" xfId="0" applyNumberFormat="1" applyFont="1" applyFill="1" applyBorder="1" applyAlignment="1">
      <alignment horizontal="left" vertical="top" wrapText="1"/>
    </xf>
    <xf numFmtId="49" fontId="3" fillId="2" borderId="10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3" fillId="2" borderId="9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horizontal="left" vertical="top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top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16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43C9"/>
      <color rgb="FFFF99FF"/>
      <color rgb="FF008000"/>
      <color rgb="FFE6C84A"/>
      <color rgb="FF36D7E8"/>
      <color rgb="FF49E7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62"/>
  <sheetViews>
    <sheetView tabSelected="1" zoomScale="98" zoomScaleNormal="98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AH27" sqref="AH27"/>
    </sheetView>
  </sheetViews>
  <sheetFormatPr defaultRowHeight="14.5"/>
  <cols>
    <col min="1" max="1" width="35.26953125" style="68" customWidth="1"/>
    <col min="2" max="2" width="9.1796875" customWidth="1"/>
    <col min="3" max="4" width="9" bestFit="1" customWidth="1"/>
    <col min="5" max="6" width="9.81640625" customWidth="1"/>
    <col min="7" max="12" width="9.26953125" customWidth="1"/>
    <col min="13" max="13" width="8.81640625" customWidth="1"/>
    <col min="14" max="14" width="9.1796875" customWidth="1"/>
    <col min="15" max="17" width="9.453125" customWidth="1"/>
    <col min="18" max="18" width="10.26953125" customWidth="1"/>
    <col min="19" max="19" width="9.26953125" customWidth="1"/>
    <col min="20" max="21" width="9.453125" customWidth="1"/>
    <col min="22" max="22" width="8.81640625" customWidth="1"/>
    <col min="23" max="24" width="8.7265625" customWidth="1"/>
    <col min="25" max="25" width="8.1796875" customWidth="1"/>
    <col min="26" max="26" width="8.54296875" bestFit="1" customWidth="1"/>
    <col min="27" max="27" width="8.1796875" customWidth="1"/>
    <col min="28" max="28" width="9.26953125" customWidth="1"/>
    <col min="29" max="30" width="8.54296875" bestFit="1" customWidth="1"/>
    <col min="33" max="33" width="8.453125" bestFit="1" customWidth="1"/>
    <col min="34" max="34" width="8.54296875" bestFit="1" customWidth="1"/>
    <col min="35" max="35" width="8.7265625" customWidth="1"/>
    <col min="36" max="38" width="7" customWidth="1"/>
    <col min="39" max="39" width="8.54296875" bestFit="1" customWidth="1"/>
  </cols>
  <sheetData>
    <row r="1" spans="1:39" s="12" customFormat="1" ht="14">
      <c r="A1" s="67"/>
      <c r="AC1" s="7"/>
      <c r="AD1" s="7" t="s">
        <v>176</v>
      </c>
      <c r="AM1" s="7"/>
    </row>
    <row r="2" spans="1:39" s="12" customFormat="1" ht="14">
      <c r="A2" s="67"/>
    </row>
    <row r="3" spans="1:39" s="13" customFormat="1" ht="11.25" customHeight="1">
      <c r="A3" s="211" t="s">
        <v>4</v>
      </c>
      <c r="B3" s="211" t="s">
        <v>5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</row>
    <row r="4" spans="1:39" s="13" customFormat="1" ht="21">
      <c r="A4" s="211"/>
      <c r="B4" s="224" t="s">
        <v>46</v>
      </c>
      <c r="C4" s="218" t="s">
        <v>45</v>
      </c>
      <c r="D4" s="219"/>
      <c r="E4" s="219"/>
      <c r="F4" s="219"/>
      <c r="G4" s="219"/>
      <c r="H4" s="219"/>
      <c r="I4" s="219"/>
      <c r="J4" s="219"/>
      <c r="K4" s="220"/>
      <c r="L4" s="59" t="s">
        <v>125</v>
      </c>
      <c r="M4" s="218" t="s">
        <v>34</v>
      </c>
      <c r="N4" s="219"/>
      <c r="O4" s="219"/>
      <c r="P4" s="219"/>
      <c r="Q4" s="219"/>
      <c r="R4" s="219"/>
      <c r="S4" s="219"/>
      <c r="T4" s="219"/>
      <c r="U4" s="220"/>
      <c r="V4" s="218" t="s">
        <v>35</v>
      </c>
      <c r="W4" s="219"/>
      <c r="X4" s="219"/>
      <c r="Y4" s="219"/>
      <c r="Z4" s="219"/>
      <c r="AA4" s="219"/>
      <c r="AB4" s="219"/>
      <c r="AC4" s="219"/>
      <c r="AD4" s="219"/>
    </row>
    <row r="5" spans="1:39" s="13" customFormat="1" ht="11.25" customHeight="1">
      <c r="A5" s="211"/>
      <c r="B5" s="224"/>
      <c r="C5" s="221"/>
      <c r="D5" s="222"/>
      <c r="E5" s="222"/>
      <c r="F5" s="222"/>
      <c r="G5" s="222"/>
      <c r="H5" s="222"/>
      <c r="I5" s="222"/>
      <c r="J5" s="222"/>
      <c r="K5" s="223"/>
      <c r="L5" s="211" t="s">
        <v>56</v>
      </c>
      <c r="M5" s="221"/>
      <c r="N5" s="222"/>
      <c r="O5" s="222"/>
      <c r="P5" s="222"/>
      <c r="Q5" s="222"/>
      <c r="R5" s="222"/>
      <c r="S5" s="222"/>
      <c r="T5" s="222"/>
      <c r="U5" s="223"/>
      <c r="V5" s="221"/>
      <c r="W5" s="222"/>
      <c r="X5" s="222"/>
      <c r="Y5" s="222"/>
      <c r="Z5" s="222"/>
      <c r="AA5" s="222"/>
      <c r="AB5" s="222"/>
      <c r="AC5" s="222"/>
      <c r="AD5" s="222"/>
    </row>
    <row r="6" spans="1:39" s="13" customFormat="1" ht="10.5">
      <c r="A6" s="211"/>
      <c r="B6" s="224"/>
      <c r="C6" s="49" t="s">
        <v>43</v>
      </c>
      <c r="D6" s="50" t="s">
        <v>44</v>
      </c>
      <c r="E6" s="50" t="s">
        <v>36</v>
      </c>
      <c r="F6" s="50" t="s">
        <v>38</v>
      </c>
      <c r="G6" s="50" t="s">
        <v>39</v>
      </c>
      <c r="H6" s="50" t="s">
        <v>40</v>
      </c>
      <c r="I6" s="50" t="s">
        <v>54</v>
      </c>
      <c r="J6" s="50" t="s">
        <v>123</v>
      </c>
      <c r="K6" s="59" t="s">
        <v>73</v>
      </c>
      <c r="L6" s="211"/>
      <c r="M6" s="49" t="s">
        <v>10</v>
      </c>
      <c r="N6" s="49" t="s">
        <v>11</v>
      </c>
      <c r="O6" s="49" t="s">
        <v>41</v>
      </c>
      <c r="P6" s="49" t="s">
        <v>42</v>
      </c>
      <c r="Q6" s="49" t="s">
        <v>55</v>
      </c>
      <c r="R6" s="49" t="s">
        <v>62</v>
      </c>
      <c r="S6" s="49" t="s">
        <v>100</v>
      </c>
      <c r="T6" s="49" t="s">
        <v>124</v>
      </c>
      <c r="U6" s="56" t="s">
        <v>126</v>
      </c>
      <c r="V6" s="49" t="s">
        <v>10</v>
      </c>
      <c r="W6" s="49" t="s">
        <v>11</v>
      </c>
      <c r="X6" s="49" t="s">
        <v>41</v>
      </c>
      <c r="Y6" s="49" t="s">
        <v>42</v>
      </c>
      <c r="Z6" s="11">
        <v>2018</v>
      </c>
      <c r="AA6" s="11">
        <v>2019</v>
      </c>
      <c r="AB6" s="49" t="s">
        <v>100</v>
      </c>
      <c r="AC6" s="49" t="s">
        <v>124</v>
      </c>
      <c r="AD6" s="56" t="s">
        <v>126</v>
      </c>
    </row>
    <row r="7" spans="1:39" s="6" customFormat="1" ht="13">
      <c r="A7" s="212" t="s">
        <v>132</v>
      </c>
      <c r="B7" s="55" t="s">
        <v>6</v>
      </c>
      <c r="C7" s="19" t="s">
        <v>8</v>
      </c>
      <c r="D7" s="16">
        <v>50289</v>
      </c>
      <c r="E7" s="16">
        <v>45937</v>
      </c>
      <c r="F7" s="16">
        <v>46530</v>
      </c>
      <c r="G7" s="18">
        <v>48240</v>
      </c>
      <c r="H7" s="18">
        <v>49857</v>
      </c>
      <c r="I7" s="18">
        <v>50096</v>
      </c>
      <c r="J7" s="28">
        <v>50074</v>
      </c>
      <c r="K7" s="18">
        <v>49864</v>
      </c>
      <c r="L7" s="60">
        <v>49528</v>
      </c>
      <c r="M7" s="4">
        <f>L7-C7</f>
        <v>48778</v>
      </c>
      <c r="N7" s="4">
        <f>L7-D7</f>
        <v>-761</v>
      </c>
      <c r="O7" s="4">
        <f>L7-E7</f>
        <v>3591</v>
      </c>
      <c r="P7" s="4">
        <f>L7-F7</f>
        <v>2998</v>
      </c>
      <c r="Q7" s="4">
        <f>L7-G7</f>
        <v>1288</v>
      </c>
      <c r="R7" s="4">
        <f>L7-H7</f>
        <v>-329</v>
      </c>
      <c r="S7" s="4">
        <f>L7-I7</f>
        <v>-568</v>
      </c>
      <c r="T7" s="4">
        <f>L7-J7</f>
        <v>-546</v>
      </c>
      <c r="U7" s="4">
        <f>L7-K7</f>
        <v>-336</v>
      </c>
      <c r="V7" s="15">
        <f t="shared" ref="V7:AD7" si="0">M7/C7</f>
        <v>65.037333333333336</v>
      </c>
      <c r="W7" s="15">
        <f t="shared" si="0"/>
        <v>-1.513253395374734E-2</v>
      </c>
      <c r="X7" s="15">
        <f t="shared" si="0"/>
        <v>7.8172279426170624E-2</v>
      </c>
      <c r="Y7" s="15">
        <f t="shared" si="0"/>
        <v>6.4431549537932523E-2</v>
      </c>
      <c r="Z7" s="15">
        <f t="shared" si="0"/>
        <v>2.6699834162520728E-2</v>
      </c>
      <c r="AA7" s="15">
        <f t="shared" si="0"/>
        <v>-6.5988727761397597E-3</v>
      </c>
      <c r="AB7" s="15">
        <f t="shared" si="0"/>
        <v>-1.1338230597253274E-2</v>
      </c>
      <c r="AC7" s="15">
        <f t="shared" si="0"/>
        <v>-1.0903862283819947E-2</v>
      </c>
      <c r="AD7" s="15">
        <f t="shared" si="0"/>
        <v>-6.7383282528477462E-3</v>
      </c>
    </row>
    <row r="8" spans="1:39" s="6" customFormat="1" ht="14.25" customHeight="1">
      <c r="A8" s="212"/>
      <c r="B8" s="55" t="s">
        <v>7</v>
      </c>
      <c r="C8" s="19">
        <v>413764</v>
      </c>
      <c r="D8" s="16">
        <v>374956</v>
      </c>
      <c r="E8" s="16">
        <v>354320</v>
      </c>
      <c r="F8" s="16">
        <v>352358</v>
      </c>
      <c r="G8" s="18">
        <v>348632</v>
      </c>
      <c r="H8" s="18">
        <v>346093</v>
      </c>
      <c r="I8" s="18">
        <v>329994</v>
      </c>
      <c r="J8" s="28">
        <v>324462</v>
      </c>
      <c r="K8" s="18">
        <v>319290</v>
      </c>
      <c r="L8" s="60">
        <v>311916</v>
      </c>
      <c r="M8" s="4">
        <f t="shared" ref="M8:M42" si="1">L8-C8</f>
        <v>-101848</v>
      </c>
      <c r="N8" s="4">
        <f t="shared" ref="N8:N42" si="2">L8-D8</f>
        <v>-63040</v>
      </c>
      <c r="O8" s="4">
        <f t="shared" ref="O8:O42" si="3">L8-E8</f>
        <v>-42404</v>
      </c>
      <c r="P8" s="4">
        <f t="shared" ref="P8:P42" si="4">L8-F8</f>
        <v>-40442</v>
      </c>
      <c r="Q8" s="4">
        <f t="shared" ref="Q8:Q42" si="5">L8-G8</f>
        <v>-36716</v>
      </c>
      <c r="R8" s="4">
        <f t="shared" ref="R8:R42" si="6">L8-H8</f>
        <v>-34177</v>
      </c>
      <c r="S8" s="4">
        <f t="shared" ref="S8:S57" si="7">L8-I8</f>
        <v>-18078</v>
      </c>
      <c r="T8" s="4">
        <f t="shared" ref="T8:T58" si="8">L8-J8</f>
        <v>-12546</v>
      </c>
      <c r="U8" s="4">
        <f t="shared" ref="U8:U58" si="9">L8-K8</f>
        <v>-7374</v>
      </c>
      <c r="V8" s="15">
        <f t="shared" ref="V8:AC8" si="10">M8/C8</f>
        <v>-0.24614997921520479</v>
      </c>
      <c r="W8" s="15">
        <f t="shared" si="10"/>
        <v>-0.16812639349683697</v>
      </c>
      <c r="X8" s="15">
        <f t="shared" si="10"/>
        <v>-0.11967712801986904</v>
      </c>
      <c r="Y8" s="15">
        <f t="shared" si="10"/>
        <v>-0.11477531374340869</v>
      </c>
      <c r="Z8" s="15">
        <f t="shared" si="10"/>
        <v>-0.10531448633516143</v>
      </c>
      <c r="AA8" s="15">
        <f t="shared" si="10"/>
        <v>-9.8750913771731882E-2</v>
      </c>
      <c r="AB8" s="15">
        <f t="shared" si="10"/>
        <v>-5.4782814232986053E-2</v>
      </c>
      <c r="AC8" s="15">
        <f t="shared" si="10"/>
        <v>-3.8667085822068535E-2</v>
      </c>
      <c r="AD8" s="15">
        <f t="shared" ref="AD8:AD58" si="11">U8/K8</f>
        <v>-2.3094992013530019E-2</v>
      </c>
    </row>
    <row r="9" spans="1:39" s="6" customFormat="1" ht="13">
      <c r="A9" s="3" t="s">
        <v>48</v>
      </c>
      <c r="B9" s="55"/>
      <c r="C9" s="19"/>
      <c r="D9" s="16"/>
      <c r="E9" s="16"/>
      <c r="F9" s="16"/>
      <c r="G9" s="16"/>
      <c r="H9" s="18"/>
      <c r="I9" s="18"/>
      <c r="J9" s="28"/>
      <c r="K9" s="18"/>
      <c r="L9" s="60"/>
      <c r="M9" s="4"/>
      <c r="N9" s="4"/>
      <c r="O9" s="4"/>
      <c r="P9" s="4"/>
      <c r="Q9" s="4"/>
      <c r="R9" s="4"/>
      <c r="S9" s="4"/>
      <c r="T9" s="4"/>
      <c r="U9" s="4"/>
      <c r="V9" s="15"/>
      <c r="W9" s="15"/>
      <c r="X9" s="15"/>
      <c r="Y9" s="15"/>
      <c r="Z9" s="15"/>
      <c r="AA9" s="15"/>
      <c r="AB9" s="15"/>
      <c r="AC9" s="15"/>
      <c r="AD9" s="15"/>
    </row>
    <row r="10" spans="1:39" s="6" customFormat="1" ht="13">
      <c r="A10" s="213" t="s">
        <v>133</v>
      </c>
      <c r="B10" s="66" t="s">
        <v>6</v>
      </c>
      <c r="C10" s="19">
        <v>507926</v>
      </c>
      <c r="D10" s="16">
        <v>562030</v>
      </c>
      <c r="E10" s="16">
        <v>531306</v>
      </c>
      <c r="F10" s="16">
        <v>523897</v>
      </c>
      <c r="G10" s="18">
        <v>546259</v>
      </c>
      <c r="H10" s="18" t="s">
        <v>47</v>
      </c>
      <c r="I10" s="18">
        <v>714614</v>
      </c>
      <c r="J10" s="28">
        <v>706790</v>
      </c>
      <c r="K10" s="18">
        <v>704537</v>
      </c>
      <c r="L10" s="60">
        <v>697985</v>
      </c>
      <c r="M10" s="4">
        <f t="shared" si="1"/>
        <v>190059</v>
      </c>
      <c r="N10" s="4">
        <f t="shared" si="2"/>
        <v>135955</v>
      </c>
      <c r="O10" s="4">
        <f t="shared" si="3"/>
        <v>166679</v>
      </c>
      <c r="P10" s="4">
        <f t="shared" si="4"/>
        <v>174088</v>
      </c>
      <c r="Q10" s="4">
        <f t="shared" si="5"/>
        <v>151726</v>
      </c>
      <c r="R10" s="4"/>
      <c r="S10" s="4">
        <f t="shared" si="7"/>
        <v>-16629</v>
      </c>
      <c r="T10" s="4">
        <f t="shared" si="8"/>
        <v>-8805</v>
      </c>
      <c r="U10" s="4">
        <f t="shared" si="9"/>
        <v>-6552</v>
      </c>
      <c r="V10" s="15">
        <f t="shared" ref="V10:Z11" si="12">M10/C10</f>
        <v>0.3741863972310927</v>
      </c>
      <c r="W10" s="15">
        <f t="shared" si="12"/>
        <v>0.24189989858192623</v>
      </c>
      <c r="X10" s="15">
        <f t="shared" si="12"/>
        <v>0.31371563656348694</v>
      </c>
      <c r="Y10" s="15">
        <f t="shared" si="12"/>
        <v>0.33229432502953826</v>
      </c>
      <c r="Z10" s="15">
        <f t="shared" si="12"/>
        <v>0.27775469145588449</v>
      </c>
      <c r="AA10" s="15"/>
      <c r="AB10" s="15">
        <f>S10/I10</f>
        <v>-2.3269905151592329E-2</v>
      </c>
      <c r="AC10" s="15">
        <f>T10/J10</f>
        <v>-1.245773143366488E-2</v>
      </c>
      <c r="AD10" s="15">
        <f t="shared" si="11"/>
        <v>-9.2997244999198057E-3</v>
      </c>
    </row>
    <row r="11" spans="1:39" s="6" customFormat="1" ht="13">
      <c r="A11" s="213"/>
      <c r="B11" s="66" t="s">
        <v>7</v>
      </c>
      <c r="C11" s="19">
        <v>3258598</v>
      </c>
      <c r="D11" s="16">
        <v>2711944</v>
      </c>
      <c r="E11" s="16">
        <v>2775503</v>
      </c>
      <c r="F11" s="16">
        <v>2760141</v>
      </c>
      <c r="G11" s="18">
        <v>2730949</v>
      </c>
      <c r="H11" s="18" t="s">
        <v>47</v>
      </c>
      <c r="I11" s="18">
        <v>2970292</v>
      </c>
      <c r="J11" s="28">
        <v>3278181</v>
      </c>
      <c r="K11" s="18">
        <v>3225927</v>
      </c>
      <c r="L11" s="60">
        <v>2936599</v>
      </c>
      <c r="M11" s="4">
        <f t="shared" si="1"/>
        <v>-321999</v>
      </c>
      <c r="N11" s="4">
        <f t="shared" si="2"/>
        <v>224655</v>
      </c>
      <c r="O11" s="4">
        <f t="shared" si="3"/>
        <v>161096</v>
      </c>
      <c r="P11" s="4">
        <f t="shared" si="4"/>
        <v>176458</v>
      </c>
      <c r="Q11" s="4">
        <f t="shared" si="5"/>
        <v>205650</v>
      </c>
      <c r="R11" s="4"/>
      <c r="S11" s="4">
        <f t="shared" si="7"/>
        <v>-33693</v>
      </c>
      <c r="T11" s="4">
        <f t="shared" si="8"/>
        <v>-341582</v>
      </c>
      <c r="U11" s="4">
        <f t="shared" si="9"/>
        <v>-289328</v>
      </c>
      <c r="V11" s="15">
        <f t="shared" si="12"/>
        <v>-9.8815195983057741E-2</v>
      </c>
      <c r="W11" s="15">
        <f t="shared" si="12"/>
        <v>8.2839099922417281E-2</v>
      </c>
      <c r="X11" s="15">
        <f t="shared" si="12"/>
        <v>5.8042091829841297E-2</v>
      </c>
      <c r="Y11" s="15">
        <f t="shared" si="12"/>
        <v>6.3930791941426174E-2</v>
      </c>
      <c r="Z11" s="15">
        <f t="shared" si="12"/>
        <v>7.5303493401011889E-2</v>
      </c>
      <c r="AA11" s="15"/>
      <c r="AB11" s="15">
        <f>S11/I11</f>
        <v>-1.134332920803746E-2</v>
      </c>
      <c r="AC11" s="15">
        <f>T11/J11</f>
        <v>-0.10419863942839032</v>
      </c>
      <c r="AD11" s="15">
        <f t="shared" si="11"/>
        <v>-8.9688328347169666E-2</v>
      </c>
    </row>
    <row r="12" spans="1:39" s="6" customFormat="1" ht="13">
      <c r="A12" s="216" t="s">
        <v>134</v>
      </c>
      <c r="B12" s="66" t="s">
        <v>6</v>
      </c>
      <c r="C12" s="19" t="s">
        <v>47</v>
      </c>
      <c r="D12" s="19" t="s">
        <v>47</v>
      </c>
      <c r="E12" s="19" t="s">
        <v>47</v>
      </c>
      <c r="F12" s="19" t="s">
        <v>47</v>
      </c>
      <c r="G12" s="19" t="s">
        <v>47</v>
      </c>
      <c r="H12" s="18">
        <v>507149</v>
      </c>
      <c r="I12" s="19">
        <v>528580</v>
      </c>
      <c r="J12" s="54" t="s">
        <v>47</v>
      </c>
      <c r="K12" s="19" t="s">
        <v>47</v>
      </c>
      <c r="L12" s="61" t="s">
        <v>47</v>
      </c>
      <c r="M12" s="4"/>
      <c r="N12" s="4"/>
      <c r="O12" s="4"/>
      <c r="P12" s="4"/>
      <c r="Q12" s="4"/>
      <c r="R12" s="4"/>
      <c r="S12" s="4"/>
      <c r="T12" s="4"/>
      <c r="U12" s="4"/>
      <c r="V12" s="15"/>
      <c r="W12" s="15"/>
      <c r="X12" s="15"/>
      <c r="Y12" s="15"/>
      <c r="Z12" s="15"/>
      <c r="AA12" s="15"/>
      <c r="AB12" s="15"/>
      <c r="AC12" s="15"/>
      <c r="AD12" s="15"/>
    </row>
    <row r="13" spans="1:39" s="6" customFormat="1" ht="13">
      <c r="A13" s="216"/>
      <c r="B13" s="66" t="s">
        <v>7</v>
      </c>
      <c r="C13" s="19" t="s">
        <v>47</v>
      </c>
      <c r="D13" s="19" t="s">
        <v>47</v>
      </c>
      <c r="E13" s="19" t="s">
        <v>47</v>
      </c>
      <c r="F13" s="19" t="s">
        <v>47</v>
      </c>
      <c r="G13" s="19" t="s">
        <v>47</v>
      </c>
      <c r="H13" s="18">
        <v>3322492</v>
      </c>
      <c r="I13" s="19">
        <v>2839659</v>
      </c>
      <c r="J13" s="54" t="s">
        <v>47</v>
      </c>
      <c r="K13" s="19" t="s">
        <v>47</v>
      </c>
      <c r="L13" s="61" t="s">
        <v>47</v>
      </c>
      <c r="M13" s="4"/>
      <c r="N13" s="4"/>
      <c r="O13" s="4"/>
      <c r="P13" s="4"/>
      <c r="Q13" s="4"/>
      <c r="R13" s="4"/>
      <c r="S13" s="4"/>
      <c r="T13" s="4"/>
      <c r="U13" s="4"/>
      <c r="V13" s="15"/>
      <c r="W13" s="15"/>
      <c r="X13" s="15"/>
      <c r="Y13" s="15"/>
      <c r="Z13" s="15"/>
      <c r="AA13" s="15"/>
      <c r="AB13" s="15"/>
      <c r="AC13" s="15"/>
      <c r="AD13" s="15"/>
    </row>
    <row r="14" spans="1:39" s="6" customFormat="1" ht="13">
      <c r="A14" s="216" t="s">
        <v>135</v>
      </c>
      <c r="B14" s="66" t="s">
        <v>6</v>
      </c>
      <c r="C14" s="19" t="s">
        <v>47</v>
      </c>
      <c r="D14" s="19" t="s">
        <v>47</v>
      </c>
      <c r="E14" s="19" t="s">
        <v>47</v>
      </c>
      <c r="F14" s="19" t="s">
        <v>47</v>
      </c>
      <c r="G14" s="19" t="s">
        <v>47</v>
      </c>
      <c r="H14" s="19" t="s">
        <v>47</v>
      </c>
      <c r="I14" s="19" t="s">
        <v>47</v>
      </c>
      <c r="J14" s="54" t="s">
        <v>47</v>
      </c>
      <c r="K14" s="19" t="s">
        <v>47</v>
      </c>
      <c r="L14" s="61" t="s">
        <v>47</v>
      </c>
      <c r="M14" s="4"/>
      <c r="N14" s="4"/>
      <c r="O14" s="4"/>
      <c r="P14" s="4"/>
      <c r="Q14" s="4"/>
      <c r="R14" s="4"/>
      <c r="S14" s="4"/>
      <c r="T14" s="4"/>
      <c r="U14" s="4"/>
      <c r="V14" s="15"/>
      <c r="W14" s="15"/>
      <c r="X14" s="15"/>
      <c r="Y14" s="15"/>
      <c r="Z14" s="15"/>
      <c r="AA14" s="15"/>
      <c r="AB14" s="15"/>
      <c r="AC14" s="15"/>
      <c r="AD14" s="15"/>
    </row>
    <row r="15" spans="1:39" s="6" customFormat="1" ht="13">
      <c r="A15" s="216"/>
      <c r="B15" s="66" t="s">
        <v>7</v>
      </c>
      <c r="C15" s="19" t="s">
        <v>47</v>
      </c>
      <c r="D15" s="19" t="s">
        <v>47</v>
      </c>
      <c r="E15" s="19" t="s">
        <v>47</v>
      </c>
      <c r="F15" s="19" t="s">
        <v>47</v>
      </c>
      <c r="G15" s="19" t="s">
        <v>47</v>
      </c>
      <c r="H15" s="19" t="s">
        <v>47</v>
      </c>
      <c r="I15" s="19" t="s">
        <v>47</v>
      </c>
      <c r="J15" s="54">
        <v>2774706</v>
      </c>
      <c r="K15" s="19">
        <v>2636893</v>
      </c>
      <c r="L15" s="61">
        <v>2294479</v>
      </c>
      <c r="M15" s="4"/>
      <c r="N15" s="4"/>
      <c r="O15" s="4"/>
      <c r="P15" s="4"/>
      <c r="Q15" s="4"/>
      <c r="R15" s="4"/>
      <c r="S15" s="4"/>
      <c r="T15" s="4">
        <f t="shared" si="8"/>
        <v>-480227</v>
      </c>
      <c r="U15" s="4">
        <f t="shared" si="9"/>
        <v>-342414</v>
      </c>
      <c r="V15" s="15"/>
      <c r="W15" s="15"/>
      <c r="X15" s="15"/>
      <c r="Y15" s="15"/>
      <c r="Z15" s="15"/>
      <c r="AA15" s="15"/>
      <c r="AB15" s="15"/>
      <c r="AC15" s="15">
        <f>T15/J15</f>
        <v>-0.17307311116925542</v>
      </c>
      <c r="AD15" s="15">
        <f t="shared" si="11"/>
        <v>-0.12985509840558568</v>
      </c>
    </row>
    <row r="16" spans="1:39" s="6" customFormat="1" ht="13">
      <c r="A16" s="214" t="s">
        <v>136</v>
      </c>
      <c r="B16" s="55" t="s">
        <v>6</v>
      </c>
      <c r="C16" s="19"/>
      <c r="D16" s="16"/>
      <c r="E16" s="16"/>
      <c r="F16" s="16"/>
      <c r="G16" s="18"/>
      <c r="H16" s="18">
        <v>5160</v>
      </c>
      <c r="I16" s="18">
        <v>8321</v>
      </c>
      <c r="J16" s="28">
        <v>25173</v>
      </c>
      <c r="K16" s="18">
        <v>27023</v>
      </c>
      <c r="L16" s="60">
        <v>28684</v>
      </c>
      <c r="M16" s="4"/>
      <c r="N16" s="4"/>
      <c r="O16" s="4"/>
      <c r="P16" s="4"/>
      <c r="Q16" s="4"/>
      <c r="R16" s="4">
        <f t="shared" si="6"/>
        <v>23524</v>
      </c>
      <c r="S16" s="4">
        <f t="shared" si="7"/>
        <v>20363</v>
      </c>
      <c r="T16" s="4">
        <f t="shared" si="8"/>
        <v>3511</v>
      </c>
      <c r="U16" s="4">
        <f t="shared" si="9"/>
        <v>1661</v>
      </c>
      <c r="V16" s="15"/>
      <c r="W16" s="15"/>
      <c r="X16" s="15"/>
      <c r="Y16" s="15"/>
      <c r="Z16" s="15"/>
      <c r="AA16" s="15">
        <f>R16/H16</f>
        <v>4.5589147286821703</v>
      </c>
      <c r="AB16" s="15">
        <f>S16/I16</f>
        <v>2.4471818291070786</v>
      </c>
      <c r="AC16" s="15">
        <f>T16/J16</f>
        <v>0.13947483414769793</v>
      </c>
      <c r="AD16" s="15">
        <f t="shared" si="11"/>
        <v>6.1466158457610186E-2</v>
      </c>
    </row>
    <row r="17" spans="1:30" s="6" customFormat="1" ht="28.5" customHeight="1">
      <c r="A17" s="214"/>
      <c r="B17" s="55" t="s">
        <v>7</v>
      </c>
      <c r="C17" s="19" t="s">
        <v>47</v>
      </c>
      <c r="D17" s="19" t="s">
        <v>47</v>
      </c>
      <c r="E17" s="19" t="s">
        <v>47</v>
      </c>
      <c r="F17" s="19" t="s">
        <v>47</v>
      </c>
      <c r="G17" s="19" t="s">
        <v>47</v>
      </c>
      <c r="H17" s="19" t="s">
        <v>47</v>
      </c>
      <c r="I17" s="19" t="s">
        <v>47</v>
      </c>
      <c r="J17" s="54" t="s">
        <v>47</v>
      </c>
      <c r="K17" s="19" t="s">
        <v>47</v>
      </c>
      <c r="L17" s="61" t="s">
        <v>47</v>
      </c>
      <c r="M17" s="4"/>
      <c r="N17" s="4"/>
      <c r="O17" s="4"/>
      <c r="P17" s="4"/>
      <c r="Q17" s="4"/>
      <c r="R17" s="4"/>
      <c r="S17" s="4"/>
      <c r="T17" s="4"/>
      <c r="U17" s="4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s="6" customFormat="1" ht="13">
      <c r="A18" s="214" t="s">
        <v>63</v>
      </c>
      <c r="B18" s="55" t="s">
        <v>6</v>
      </c>
      <c r="C18" s="19"/>
      <c r="D18" s="16"/>
      <c r="E18" s="16"/>
      <c r="F18" s="16"/>
      <c r="G18" s="18"/>
      <c r="H18" s="18">
        <v>1000</v>
      </c>
      <c r="I18" s="18">
        <v>1468</v>
      </c>
      <c r="J18" s="28">
        <v>6003</v>
      </c>
      <c r="K18" s="18">
        <v>6949</v>
      </c>
      <c r="L18" s="60">
        <v>7649</v>
      </c>
      <c r="M18" s="4"/>
      <c r="N18" s="4"/>
      <c r="O18" s="4"/>
      <c r="P18" s="4"/>
      <c r="Q18" s="4"/>
      <c r="R18" s="4">
        <f t="shared" si="6"/>
        <v>6649</v>
      </c>
      <c r="S18" s="4">
        <f t="shared" si="7"/>
        <v>6181</v>
      </c>
      <c r="T18" s="4">
        <f t="shared" si="8"/>
        <v>1646</v>
      </c>
      <c r="U18" s="4">
        <f t="shared" si="9"/>
        <v>700</v>
      </c>
      <c r="V18" s="15"/>
      <c r="W18" s="15"/>
      <c r="X18" s="15"/>
      <c r="Y18" s="15"/>
      <c r="Z18" s="15"/>
      <c r="AA18" s="15">
        <f>R18/H18</f>
        <v>6.649</v>
      </c>
      <c r="AB18" s="15">
        <f>S18/I18</f>
        <v>4.2104904632152591</v>
      </c>
      <c r="AC18" s="15">
        <f>T18/J18</f>
        <v>0.27419623521572545</v>
      </c>
      <c r="AD18" s="15">
        <f t="shared" si="11"/>
        <v>0.10073391854943158</v>
      </c>
    </row>
    <row r="19" spans="1:30" s="6" customFormat="1" ht="29.25" customHeight="1">
      <c r="A19" s="214"/>
      <c r="B19" s="55" t="s">
        <v>7</v>
      </c>
      <c r="C19" s="19" t="s">
        <v>47</v>
      </c>
      <c r="D19" s="19" t="s">
        <v>47</v>
      </c>
      <c r="E19" s="19" t="s">
        <v>47</v>
      </c>
      <c r="F19" s="19" t="s">
        <v>47</v>
      </c>
      <c r="G19" s="19" t="s">
        <v>47</v>
      </c>
      <c r="H19" s="19" t="s">
        <v>47</v>
      </c>
      <c r="I19" s="19" t="s">
        <v>47</v>
      </c>
      <c r="J19" s="54" t="s">
        <v>47</v>
      </c>
      <c r="K19" s="19" t="s">
        <v>47</v>
      </c>
      <c r="L19" s="61" t="s">
        <v>47</v>
      </c>
      <c r="M19" s="4"/>
      <c r="N19" s="4"/>
      <c r="O19" s="4"/>
      <c r="P19" s="4"/>
      <c r="Q19" s="4"/>
      <c r="R19" s="4"/>
      <c r="S19" s="4"/>
      <c r="T19" s="4"/>
      <c r="U19" s="4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s="6" customFormat="1" ht="13">
      <c r="A20" s="214" t="s">
        <v>139</v>
      </c>
      <c r="B20" s="55" t="s">
        <v>6</v>
      </c>
      <c r="C20" s="19"/>
      <c r="D20" s="19" t="s">
        <v>47</v>
      </c>
      <c r="E20" s="19" t="s">
        <v>47</v>
      </c>
      <c r="F20" s="19" t="s">
        <v>47</v>
      </c>
      <c r="G20" s="19" t="s">
        <v>47</v>
      </c>
      <c r="H20" s="19" t="s">
        <v>47</v>
      </c>
      <c r="I20" s="19" t="s">
        <v>47</v>
      </c>
      <c r="J20" s="54" t="s">
        <v>47</v>
      </c>
      <c r="K20" s="19" t="s">
        <v>47</v>
      </c>
      <c r="L20" s="61" t="s">
        <v>47</v>
      </c>
      <c r="M20" s="4"/>
      <c r="N20" s="4"/>
      <c r="O20" s="4"/>
      <c r="P20" s="4"/>
      <c r="Q20" s="4"/>
      <c r="R20" s="4"/>
      <c r="S20" s="4"/>
      <c r="T20" s="4"/>
      <c r="U20" s="4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s="6" customFormat="1" ht="13">
      <c r="A21" s="214"/>
      <c r="B21" s="55" t="s">
        <v>7</v>
      </c>
      <c r="C21" s="19"/>
      <c r="D21" s="19"/>
      <c r="E21" s="19"/>
      <c r="F21" s="19"/>
      <c r="G21" s="19"/>
      <c r="H21" s="19">
        <v>726795</v>
      </c>
      <c r="I21" s="19">
        <v>288461</v>
      </c>
      <c r="J21" s="54">
        <v>290897</v>
      </c>
      <c r="K21" s="19">
        <v>299472</v>
      </c>
      <c r="L21" s="61">
        <v>285661</v>
      </c>
      <c r="M21" s="4"/>
      <c r="N21" s="4"/>
      <c r="O21" s="4"/>
      <c r="P21" s="4"/>
      <c r="Q21" s="4"/>
      <c r="R21" s="4">
        <f t="shared" si="6"/>
        <v>-441134</v>
      </c>
      <c r="S21" s="4">
        <f t="shared" si="7"/>
        <v>-2800</v>
      </c>
      <c r="T21" s="4">
        <f t="shared" si="8"/>
        <v>-5236</v>
      </c>
      <c r="U21" s="4">
        <f t="shared" si="9"/>
        <v>-13811</v>
      </c>
      <c r="V21" s="15"/>
      <c r="W21" s="15"/>
      <c r="X21" s="15"/>
      <c r="Y21" s="15"/>
      <c r="Z21" s="15"/>
      <c r="AA21" s="15">
        <f>R21/H21</f>
        <v>-0.60695794550045057</v>
      </c>
      <c r="AB21" s="15">
        <f>S21/I21</f>
        <v>-9.7066847858116E-3</v>
      </c>
      <c r="AC21" s="15">
        <f>T21/J21</f>
        <v>-1.7999498104139953E-2</v>
      </c>
      <c r="AD21" s="15">
        <f t="shared" si="11"/>
        <v>-4.611783405460277E-2</v>
      </c>
    </row>
    <row r="22" spans="1:30" s="6" customFormat="1" ht="13">
      <c r="A22" s="214" t="s">
        <v>140</v>
      </c>
      <c r="B22" s="55" t="s">
        <v>6</v>
      </c>
      <c r="C22" s="19" t="s">
        <v>47</v>
      </c>
      <c r="D22" s="19" t="s">
        <v>47</v>
      </c>
      <c r="E22" s="19" t="s">
        <v>47</v>
      </c>
      <c r="F22" s="19" t="s">
        <v>47</v>
      </c>
      <c r="G22" s="19" t="s">
        <v>47</v>
      </c>
      <c r="H22" s="19" t="s">
        <v>47</v>
      </c>
      <c r="I22" s="19" t="s">
        <v>47</v>
      </c>
      <c r="J22" s="54" t="s">
        <v>47</v>
      </c>
      <c r="K22" s="19" t="s">
        <v>47</v>
      </c>
      <c r="L22" s="61" t="s">
        <v>47</v>
      </c>
      <c r="M22" s="4"/>
      <c r="N22" s="4"/>
      <c r="O22" s="4"/>
      <c r="P22" s="4"/>
      <c r="Q22" s="4"/>
      <c r="R22" s="4"/>
      <c r="S22" s="4"/>
      <c r="T22" s="4"/>
      <c r="U22" s="4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s="6" customFormat="1" ht="13">
      <c r="A23" s="214"/>
      <c r="B23" s="55" t="s">
        <v>7</v>
      </c>
      <c r="C23" s="19"/>
      <c r="D23" s="19"/>
      <c r="E23" s="19"/>
      <c r="F23" s="19"/>
      <c r="G23" s="19"/>
      <c r="H23" s="19">
        <v>184583</v>
      </c>
      <c r="I23" s="19">
        <v>205962</v>
      </c>
      <c r="J23" s="54">
        <v>212578</v>
      </c>
      <c r="K23" s="19">
        <v>289563</v>
      </c>
      <c r="L23" s="61">
        <v>356459</v>
      </c>
      <c r="M23" s="4"/>
      <c r="N23" s="4"/>
      <c r="O23" s="4"/>
      <c r="P23" s="4"/>
      <c r="Q23" s="4"/>
      <c r="R23" s="4">
        <f t="shared" si="6"/>
        <v>171876</v>
      </c>
      <c r="S23" s="4">
        <f t="shared" si="7"/>
        <v>150497</v>
      </c>
      <c r="T23" s="4">
        <f t="shared" si="8"/>
        <v>143881</v>
      </c>
      <c r="U23" s="4">
        <f t="shared" si="9"/>
        <v>66896</v>
      </c>
      <c r="V23" s="15"/>
      <c r="W23" s="15"/>
      <c r="X23" s="15"/>
      <c r="Y23" s="15"/>
      <c r="Z23" s="15"/>
      <c r="AA23" s="15">
        <f>R23/H23</f>
        <v>0.93115834069226311</v>
      </c>
      <c r="AB23" s="15">
        <f>S23/I23</f>
        <v>0.73070275099290161</v>
      </c>
      <c r="AC23" s="15">
        <f>T23/J23</f>
        <v>0.67683861923623334</v>
      </c>
      <c r="AD23" s="15">
        <f t="shared" si="11"/>
        <v>0.23102399132485849</v>
      </c>
    </row>
    <row r="24" spans="1:30" s="14" customFormat="1" ht="13">
      <c r="A24" s="209" t="s">
        <v>137</v>
      </c>
      <c r="B24" s="66" t="s">
        <v>6</v>
      </c>
      <c r="C24" s="19" t="s">
        <v>47</v>
      </c>
      <c r="D24" s="19" t="s">
        <v>47</v>
      </c>
      <c r="E24" s="19" t="s">
        <v>47</v>
      </c>
      <c r="F24" s="19" t="s">
        <v>47</v>
      </c>
      <c r="G24" s="19" t="s">
        <v>47</v>
      </c>
      <c r="H24" s="19" t="s">
        <v>47</v>
      </c>
      <c r="I24" s="19" t="s">
        <v>47</v>
      </c>
      <c r="J24" s="54" t="s">
        <v>47</v>
      </c>
      <c r="K24" s="19" t="s">
        <v>47</v>
      </c>
      <c r="L24" s="63" t="s">
        <v>47</v>
      </c>
      <c r="M24" s="4"/>
      <c r="N24" s="4"/>
      <c r="O24" s="4"/>
      <c r="P24" s="4"/>
      <c r="Q24" s="4"/>
      <c r="R24" s="4"/>
      <c r="S24" s="4"/>
      <c r="T24" s="4"/>
      <c r="U24" s="4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s="6" customFormat="1" ht="13">
      <c r="A25" s="209"/>
      <c r="B25" s="55" t="s">
        <v>7</v>
      </c>
      <c r="C25" s="19">
        <v>551351</v>
      </c>
      <c r="D25" s="16">
        <v>589553</v>
      </c>
      <c r="E25" s="16">
        <v>661396</v>
      </c>
      <c r="F25" s="16">
        <v>657736</v>
      </c>
      <c r="G25" s="18">
        <v>650779</v>
      </c>
      <c r="H25" s="18">
        <v>646040</v>
      </c>
      <c r="I25" s="18">
        <v>614472</v>
      </c>
      <c r="J25" s="28">
        <v>604170</v>
      </c>
      <c r="K25" s="18">
        <v>594539</v>
      </c>
      <c r="L25" s="60">
        <v>580809</v>
      </c>
      <c r="M25" s="4">
        <f t="shared" si="1"/>
        <v>29458</v>
      </c>
      <c r="N25" s="4">
        <f t="shared" si="2"/>
        <v>-8744</v>
      </c>
      <c r="O25" s="4">
        <f t="shared" si="3"/>
        <v>-80587</v>
      </c>
      <c r="P25" s="4">
        <f t="shared" si="4"/>
        <v>-76927</v>
      </c>
      <c r="Q25" s="4">
        <f t="shared" si="5"/>
        <v>-69970</v>
      </c>
      <c r="R25" s="4">
        <f t="shared" si="6"/>
        <v>-65231</v>
      </c>
      <c r="S25" s="4">
        <f t="shared" si="7"/>
        <v>-33663</v>
      </c>
      <c r="T25" s="4">
        <f t="shared" si="8"/>
        <v>-23361</v>
      </c>
      <c r="U25" s="4">
        <f t="shared" si="9"/>
        <v>-13730</v>
      </c>
      <c r="V25" s="15">
        <f t="shared" ref="V25:AC27" si="13">M25/C25</f>
        <v>5.3428759537935001E-2</v>
      </c>
      <c r="W25" s="15">
        <f t="shared" si="13"/>
        <v>-1.4831575787079363E-2</v>
      </c>
      <c r="X25" s="15">
        <f t="shared" si="13"/>
        <v>-0.12184379705955282</v>
      </c>
      <c r="Y25" s="15">
        <f t="shared" si="13"/>
        <v>-0.11695725944755951</v>
      </c>
      <c r="Z25" s="15">
        <f t="shared" si="13"/>
        <v>-0.10751729849918329</v>
      </c>
      <c r="AA25" s="15">
        <f t="shared" si="13"/>
        <v>-0.10097052814067241</v>
      </c>
      <c r="AB25" s="15">
        <f t="shared" si="13"/>
        <v>-5.4783619107135882E-2</v>
      </c>
      <c r="AC25" s="15">
        <f t="shared" si="13"/>
        <v>-3.8666269427479021E-2</v>
      </c>
      <c r="AD25" s="15">
        <f t="shared" si="11"/>
        <v>-2.3093522880752986E-2</v>
      </c>
    </row>
    <row r="26" spans="1:30" s="6" customFormat="1" ht="13">
      <c r="A26" s="209" t="s">
        <v>138</v>
      </c>
      <c r="B26" s="55" t="s">
        <v>6</v>
      </c>
      <c r="C26" s="19">
        <v>177139</v>
      </c>
      <c r="D26" s="16">
        <v>168840</v>
      </c>
      <c r="E26" s="16">
        <v>157435</v>
      </c>
      <c r="F26" s="16">
        <v>160519</v>
      </c>
      <c r="G26" s="18">
        <v>144540</v>
      </c>
      <c r="H26" s="18">
        <v>112699</v>
      </c>
      <c r="I26" s="18">
        <v>109139</v>
      </c>
      <c r="J26" s="28">
        <v>139422</v>
      </c>
      <c r="K26" s="18">
        <v>138977</v>
      </c>
      <c r="L26" s="60">
        <v>137685</v>
      </c>
      <c r="M26" s="4">
        <f t="shared" si="1"/>
        <v>-39454</v>
      </c>
      <c r="N26" s="4">
        <f t="shared" si="2"/>
        <v>-31155</v>
      </c>
      <c r="O26" s="4">
        <f t="shared" si="3"/>
        <v>-19750</v>
      </c>
      <c r="P26" s="4">
        <f t="shared" si="4"/>
        <v>-22834</v>
      </c>
      <c r="Q26" s="4">
        <f t="shared" si="5"/>
        <v>-6855</v>
      </c>
      <c r="R26" s="4">
        <f t="shared" si="6"/>
        <v>24986</v>
      </c>
      <c r="S26" s="4">
        <f t="shared" si="7"/>
        <v>28546</v>
      </c>
      <c r="T26" s="4">
        <f t="shared" si="8"/>
        <v>-1737</v>
      </c>
      <c r="U26" s="4">
        <f t="shared" si="9"/>
        <v>-1292</v>
      </c>
      <c r="V26" s="15">
        <f t="shared" si="13"/>
        <v>-0.22272904329368462</v>
      </c>
      <c r="W26" s="15">
        <f t="shared" si="13"/>
        <v>-0.18452380952380953</v>
      </c>
      <c r="X26" s="15">
        <f t="shared" si="13"/>
        <v>-0.12544859783402673</v>
      </c>
      <c r="Y26" s="15">
        <f t="shared" si="13"/>
        <v>-0.14225107308169127</v>
      </c>
      <c r="Z26" s="15">
        <f t="shared" si="13"/>
        <v>-4.742631797426318E-2</v>
      </c>
      <c r="AA26" s="15">
        <f t="shared" si="13"/>
        <v>0.22170560519614194</v>
      </c>
      <c r="AB26" s="15">
        <f t="shared" si="13"/>
        <v>0.26155636390291281</v>
      </c>
      <c r="AC26" s="15">
        <f t="shared" si="13"/>
        <v>-1.2458578990403237E-2</v>
      </c>
      <c r="AD26" s="15">
        <f t="shared" si="11"/>
        <v>-9.296502298941552E-3</v>
      </c>
    </row>
    <row r="27" spans="1:30" s="6" customFormat="1" ht="13">
      <c r="A27" s="209"/>
      <c r="B27" s="55" t="s">
        <v>7</v>
      </c>
      <c r="C27" s="19">
        <v>2283200</v>
      </c>
      <c r="D27" s="16">
        <v>2300076</v>
      </c>
      <c r="E27" s="16">
        <v>2338509</v>
      </c>
      <c r="F27" s="16">
        <v>2325565</v>
      </c>
      <c r="G27" s="18">
        <v>2300970</v>
      </c>
      <c r="H27" s="18">
        <v>2041948</v>
      </c>
      <c r="I27" s="18">
        <v>2014104</v>
      </c>
      <c r="J27" s="28">
        <v>2000138</v>
      </c>
      <c r="K27" s="18">
        <v>1968256</v>
      </c>
      <c r="L27" s="60">
        <v>1922800</v>
      </c>
      <c r="M27" s="4">
        <f t="shared" si="1"/>
        <v>-360400</v>
      </c>
      <c r="N27" s="4">
        <f t="shared" si="2"/>
        <v>-377276</v>
      </c>
      <c r="O27" s="4">
        <f t="shared" si="3"/>
        <v>-415709</v>
      </c>
      <c r="P27" s="4">
        <f t="shared" si="4"/>
        <v>-402765</v>
      </c>
      <c r="Q27" s="4">
        <f t="shared" si="5"/>
        <v>-378170</v>
      </c>
      <c r="R27" s="4">
        <f t="shared" si="6"/>
        <v>-119148</v>
      </c>
      <c r="S27" s="4">
        <f t="shared" si="7"/>
        <v>-91304</v>
      </c>
      <c r="T27" s="4">
        <f t="shared" si="8"/>
        <v>-77338</v>
      </c>
      <c r="U27" s="4">
        <f t="shared" si="9"/>
        <v>-45456</v>
      </c>
      <c r="V27" s="15">
        <f t="shared" si="13"/>
        <v>-0.15784863349684652</v>
      </c>
      <c r="W27" s="15">
        <f t="shared" si="13"/>
        <v>-0.1640276234350517</v>
      </c>
      <c r="X27" s="15">
        <f t="shared" si="13"/>
        <v>-0.17776668809057394</v>
      </c>
      <c r="Y27" s="15">
        <f t="shared" si="13"/>
        <v>-0.17319017099070549</v>
      </c>
      <c r="Z27" s="15">
        <f t="shared" si="13"/>
        <v>-0.1643524252815117</v>
      </c>
      <c r="AA27" s="15">
        <f t="shared" si="13"/>
        <v>-5.8350163667243243E-2</v>
      </c>
      <c r="AB27" s="15">
        <f t="shared" si="13"/>
        <v>-4.5332316504013696E-2</v>
      </c>
      <c r="AC27" s="15">
        <f t="shared" si="13"/>
        <v>-3.8666332023090409E-2</v>
      </c>
      <c r="AD27" s="15">
        <f t="shared" si="11"/>
        <v>-2.3094556805618782E-2</v>
      </c>
    </row>
    <row r="28" spans="1:30" s="6" customFormat="1" ht="13">
      <c r="A28" s="209" t="s">
        <v>66</v>
      </c>
      <c r="B28" s="55" t="s">
        <v>6</v>
      </c>
      <c r="C28" s="19" t="s">
        <v>47</v>
      </c>
      <c r="D28" s="19" t="s">
        <v>47</v>
      </c>
      <c r="E28" s="19" t="s">
        <v>47</v>
      </c>
      <c r="F28" s="19" t="s">
        <v>47</v>
      </c>
      <c r="G28" s="19" t="s">
        <v>47</v>
      </c>
      <c r="H28" s="19" t="s">
        <v>47</v>
      </c>
      <c r="I28" s="19" t="s">
        <v>47</v>
      </c>
      <c r="J28" s="54" t="s">
        <v>47</v>
      </c>
      <c r="K28" s="19" t="s">
        <v>47</v>
      </c>
      <c r="L28" s="61" t="s">
        <v>47</v>
      </c>
      <c r="M28" s="4"/>
      <c r="N28" s="4"/>
      <c r="O28" s="4"/>
      <c r="P28" s="4"/>
      <c r="Q28" s="4"/>
      <c r="R28" s="4"/>
      <c r="S28" s="4"/>
      <c r="T28" s="4"/>
      <c r="U28" s="4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s="6" customFormat="1" ht="13">
      <c r="A29" s="209"/>
      <c r="B29" s="55" t="s">
        <v>7</v>
      </c>
      <c r="C29" s="29"/>
      <c r="D29" s="48"/>
      <c r="E29" s="48"/>
      <c r="F29" s="48"/>
      <c r="G29" s="31"/>
      <c r="H29" s="31">
        <v>170</v>
      </c>
      <c r="I29" s="31">
        <v>376</v>
      </c>
      <c r="J29" s="28">
        <v>360</v>
      </c>
      <c r="K29" s="18">
        <v>354</v>
      </c>
      <c r="L29" s="60">
        <v>346</v>
      </c>
      <c r="M29" s="4"/>
      <c r="N29" s="4"/>
      <c r="O29" s="4"/>
      <c r="P29" s="4"/>
      <c r="Q29" s="4"/>
      <c r="R29" s="4">
        <f t="shared" si="6"/>
        <v>176</v>
      </c>
      <c r="S29" s="4">
        <f t="shared" si="7"/>
        <v>-30</v>
      </c>
      <c r="T29" s="4">
        <f t="shared" si="8"/>
        <v>-14</v>
      </c>
      <c r="U29" s="4">
        <f t="shared" si="9"/>
        <v>-8</v>
      </c>
      <c r="V29" s="15"/>
      <c r="W29" s="15"/>
      <c r="X29" s="15"/>
      <c r="Y29" s="15"/>
      <c r="Z29" s="15"/>
      <c r="AA29" s="15">
        <f>R29/H29</f>
        <v>1.0352941176470589</v>
      </c>
      <c r="AB29" s="15">
        <f>S29/I29</f>
        <v>-7.9787234042553196E-2</v>
      </c>
      <c r="AC29" s="15">
        <f>T29/J29</f>
        <v>-3.888888888888889E-2</v>
      </c>
      <c r="AD29" s="15">
        <f t="shared" si="11"/>
        <v>-2.2598870056497175E-2</v>
      </c>
    </row>
    <row r="30" spans="1:30" s="6" customFormat="1" ht="13.5" thickBot="1">
      <c r="A30" s="210" t="s">
        <v>141</v>
      </c>
      <c r="B30" s="55" t="s">
        <v>6</v>
      </c>
      <c r="C30" s="19" t="s">
        <v>47</v>
      </c>
      <c r="D30" s="19" t="s">
        <v>47</v>
      </c>
      <c r="E30" s="19" t="s">
        <v>47</v>
      </c>
      <c r="F30" s="19" t="s">
        <v>47</v>
      </c>
      <c r="G30" s="19" t="s">
        <v>47</v>
      </c>
      <c r="H30" s="19" t="s">
        <v>47</v>
      </c>
      <c r="I30" s="19" t="s">
        <v>47</v>
      </c>
      <c r="J30" s="54" t="s">
        <v>47</v>
      </c>
      <c r="K30" s="19" t="s">
        <v>47</v>
      </c>
      <c r="L30" s="62" t="s">
        <v>47</v>
      </c>
      <c r="M30" s="4"/>
      <c r="N30" s="4"/>
      <c r="O30" s="4"/>
      <c r="P30" s="4"/>
      <c r="Q30" s="4"/>
      <c r="R30" s="4"/>
      <c r="S30" s="4"/>
      <c r="T30" s="4"/>
      <c r="U30" s="4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s="6" customFormat="1" ht="13.5" thickBot="1">
      <c r="A31" s="215"/>
      <c r="B31" s="55" t="s">
        <v>7</v>
      </c>
      <c r="C31" s="29"/>
      <c r="D31" s="48"/>
      <c r="E31" s="48"/>
      <c r="F31" s="48"/>
      <c r="G31" s="31"/>
      <c r="H31" s="31"/>
      <c r="I31" s="31"/>
      <c r="J31" s="28"/>
      <c r="K31" s="18"/>
      <c r="L31" s="64">
        <v>281516</v>
      </c>
      <c r="M31" s="4"/>
      <c r="N31" s="4"/>
      <c r="O31" s="4"/>
      <c r="P31" s="4"/>
      <c r="Q31" s="4"/>
      <c r="R31" s="4"/>
      <c r="S31" s="4"/>
      <c r="T31" s="4"/>
      <c r="U31" s="4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s="6" customFormat="1" ht="13">
      <c r="A32" s="217" t="s">
        <v>9</v>
      </c>
      <c r="B32" s="55" t="s">
        <v>6</v>
      </c>
      <c r="C32" s="19">
        <v>20311</v>
      </c>
      <c r="D32" s="16">
        <v>15026</v>
      </c>
      <c r="E32" s="16">
        <v>15956</v>
      </c>
      <c r="F32" s="16">
        <v>15484</v>
      </c>
      <c r="G32" s="18">
        <v>15827</v>
      </c>
      <c r="H32" s="18">
        <v>13216</v>
      </c>
      <c r="I32" s="18">
        <v>11629</v>
      </c>
      <c r="J32" s="28">
        <v>14136</v>
      </c>
      <c r="K32" s="18">
        <v>14091</v>
      </c>
      <c r="L32" s="65">
        <v>13960</v>
      </c>
      <c r="M32" s="4">
        <f t="shared" si="1"/>
        <v>-6351</v>
      </c>
      <c r="N32" s="4">
        <f t="shared" si="2"/>
        <v>-1066</v>
      </c>
      <c r="O32" s="4">
        <f t="shared" si="3"/>
        <v>-1996</v>
      </c>
      <c r="P32" s="4">
        <f t="shared" si="4"/>
        <v>-1524</v>
      </c>
      <c r="Q32" s="4">
        <f t="shared" si="5"/>
        <v>-1867</v>
      </c>
      <c r="R32" s="4">
        <f t="shared" si="6"/>
        <v>744</v>
      </c>
      <c r="S32" s="4">
        <f t="shared" si="7"/>
        <v>2331</v>
      </c>
      <c r="T32" s="4">
        <f t="shared" si="8"/>
        <v>-176</v>
      </c>
      <c r="U32" s="4">
        <f t="shared" si="9"/>
        <v>-131</v>
      </c>
      <c r="V32" s="15">
        <f t="shared" ref="V32:AC33" si="14">M32/C32</f>
        <v>-0.31268770616907093</v>
      </c>
      <c r="W32" s="15">
        <f t="shared" si="14"/>
        <v>-7.0943697590842542E-2</v>
      </c>
      <c r="X32" s="15">
        <f t="shared" si="14"/>
        <v>-0.12509400852343946</v>
      </c>
      <c r="Y32" s="15">
        <f t="shared" si="14"/>
        <v>-9.8424179798501682E-2</v>
      </c>
      <c r="Z32" s="15">
        <f t="shared" si="14"/>
        <v>-0.11796297466354963</v>
      </c>
      <c r="AA32" s="15">
        <f t="shared" si="14"/>
        <v>5.6295399515738496E-2</v>
      </c>
      <c r="AB32" s="15">
        <f t="shared" si="14"/>
        <v>0.2004471579671511</v>
      </c>
      <c r="AC32" s="15">
        <f t="shared" si="14"/>
        <v>-1.2450481041312959E-2</v>
      </c>
      <c r="AD32" s="15">
        <f t="shared" si="11"/>
        <v>-9.2967142147470025E-3</v>
      </c>
    </row>
    <row r="33" spans="1:30" s="6" customFormat="1" ht="13">
      <c r="A33" s="212"/>
      <c r="B33" s="55" t="s">
        <v>7</v>
      </c>
      <c r="C33" s="19">
        <v>232835</v>
      </c>
      <c r="D33" s="17">
        <v>216955</v>
      </c>
      <c r="E33" s="17">
        <v>203309</v>
      </c>
      <c r="F33" s="17">
        <v>202406</v>
      </c>
      <c r="G33" s="18">
        <v>200289</v>
      </c>
      <c r="H33" s="18">
        <v>201230</v>
      </c>
      <c r="I33" s="18">
        <v>201080</v>
      </c>
      <c r="J33" s="28">
        <v>185270</v>
      </c>
      <c r="K33" s="18">
        <v>183136</v>
      </c>
      <c r="L33" s="60">
        <v>177023</v>
      </c>
      <c r="M33" s="4">
        <f t="shared" si="1"/>
        <v>-55812</v>
      </c>
      <c r="N33" s="4">
        <f t="shared" si="2"/>
        <v>-39932</v>
      </c>
      <c r="O33" s="4">
        <f t="shared" si="3"/>
        <v>-26286</v>
      </c>
      <c r="P33" s="4">
        <f t="shared" si="4"/>
        <v>-25383</v>
      </c>
      <c r="Q33" s="4">
        <f t="shared" si="5"/>
        <v>-23266</v>
      </c>
      <c r="R33" s="4">
        <f t="shared" si="6"/>
        <v>-24207</v>
      </c>
      <c r="S33" s="4">
        <f t="shared" si="7"/>
        <v>-24057</v>
      </c>
      <c r="T33" s="4">
        <f t="shared" si="8"/>
        <v>-8247</v>
      </c>
      <c r="U33" s="4">
        <f t="shared" si="9"/>
        <v>-6113</v>
      </c>
      <c r="V33" s="15">
        <f t="shared" si="14"/>
        <v>-0.23970622973350225</v>
      </c>
      <c r="W33" s="15">
        <f t="shared" si="14"/>
        <v>-0.18405660159941001</v>
      </c>
      <c r="X33" s="15">
        <f t="shared" si="14"/>
        <v>-0.12929088235149452</v>
      </c>
      <c r="Y33" s="15">
        <f t="shared" si="14"/>
        <v>-0.12540636147149789</v>
      </c>
      <c r="Z33" s="15">
        <f t="shared" si="14"/>
        <v>-0.11616214569946427</v>
      </c>
      <c r="AA33" s="15">
        <f t="shared" si="14"/>
        <v>-0.12029518461462009</v>
      </c>
      <c r="AB33" s="15">
        <f t="shared" si="14"/>
        <v>-0.11963894967177242</v>
      </c>
      <c r="AC33" s="15">
        <f t="shared" si="14"/>
        <v>-4.4513412856911537E-2</v>
      </c>
      <c r="AD33" s="15">
        <f t="shared" si="11"/>
        <v>-3.3379564913506903E-2</v>
      </c>
    </row>
    <row r="34" spans="1:30" s="6" customFormat="1" ht="13">
      <c r="A34" s="209" t="s">
        <v>67</v>
      </c>
      <c r="B34" s="55" t="s">
        <v>6</v>
      </c>
      <c r="C34" s="19" t="s">
        <v>47</v>
      </c>
      <c r="D34" s="19" t="s">
        <v>47</v>
      </c>
      <c r="E34" s="19" t="s">
        <v>47</v>
      </c>
      <c r="F34" s="19" t="s">
        <v>47</v>
      </c>
      <c r="G34" s="19" t="s">
        <v>47</v>
      </c>
      <c r="H34" s="19" t="s">
        <v>47</v>
      </c>
      <c r="I34" s="19" t="s">
        <v>47</v>
      </c>
      <c r="J34" s="54" t="s">
        <v>47</v>
      </c>
      <c r="K34" s="19" t="s">
        <v>47</v>
      </c>
      <c r="L34" s="61" t="s">
        <v>47</v>
      </c>
      <c r="M34" s="4"/>
      <c r="N34" s="4"/>
      <c r="O34" s="4"/>
      <c r="P34" s="4"/>
      <c r="Q34" s="4"/>
      <c r="R34" s="4"/>
      <c r="S34" s="4"/>
      <c r="T34" s="4"/>
      <c r="U34" s="4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s="6" customFormat="1" ht="13">
      <c r="A35" s="210"/>
      <c r="B35" s="55" t="s">
        <v>7</v>
      </c>
      <c r="C35" s="19"/>
      <c r="D35" s="17"/>
      <c r="E35" s="17"/>
      <c r="F35" s="17"/>
      <c r="G35" s="18"/>
      <c r="H35" s="18">
        <v>10498</v>
      </c>
      <c r="I35" s="18">
        <v>11390</v>
      </c>
      <c r="J35" s="28">
        <v>10618</v>
      </c>
      <c r="K35" s="18">
        <v>11079</v>
      </c>
      <c r="L35" s="60">
        <v>9252</v>
      </c>
      <c r="M35" s="4"/>
      <c r="N35" s="4"/>
      <c r="O35" s="4"/>
      <c r="P35" s="4"/>
      <c r="Q35" s="4"/>
      <c r="R35" s="4">
        <f t="shared" si="6"/>
        <v>-1246</v>
      </c>
      <c r="S35" s="4">
        <f t="shared" si="7"/>
        <v>-2138</v>
      </c>
      <c r="T35" s="4">
        <f t="shared" si="8"/>
        <v>-1366</v>
      </c>
      <c r="U35" s="4">
        <f t="shared" si="9"/>
        <v>-1827</v>
      </c>
      <c r="V35" s="15"/>
      <c r="W35" s="15"/>
      <c r="X35" s="15"/>
      <c r="Y35" s="15"/>
      <c r="Z35" s="15"/>
      <c r="AA35" s="15">
        <f>R35/H35</f>
        <v>-0.11868927414745666</v>
      </c>
      <c r="AB35" s="15">
        <f>S35/I35</f>
        <v>-0.18770851624231782</v>
      </c>
      <c r="AC35" s="15">
        <f>T35/J35</f>
        <v>-0.1286494631757393</v>
      </c>
      <c r="AD35" s="15">
        <f t="shared" si="11"/>
        <v>-0.16490658001624695</v>
      </c>
    </row>
    <row r="36" spans="1:30" s="6" customFormat="1" ht="13">
      <c r="A36" s="217" t="s">
        <v>131</v>
      </c>
      <c r="B36" s="55" t="s">
        <v>6</v>
      </c>
      <c r="C36" s="19">
        <v>48515</v>
      </c>
      <c r="D36" s="17">
        <v>47949</v>
      </c>
      <c r="E36" s="17">
        <v>1882</v>
      </c>
      <c r="F36" s="17">
        <v>1833</v>
      </c>
      <c r="G36" s="18">
        <v>1821</v>
      </c>
      <c r="H36" s="18">
        <v>1978</v>
      </c>
      <c r="I36" s="18">
        <v>3916</v>
      </c>
      <c r="J36" s="28">
        <v>3873</v>
      </c>
      <c r="K36" s="18">
        <v>3860</v>
      </c>
      <c r="L36" s="60">
        <v>3825</v>
      </c>
      <c r="M36" s="4">
        <f t="shared" si="1"/>
        <v>-44690</v>
      </c>
      <c r="N36" s="4">
        <f t="shared" si="2"/>
        <v>-44124</v>
      </c>
      <c r="O36" s="4">
        <f t="shared" si="3"/>
        <v>1943</v>
      </c>
      <c r="P36" s="4">
        <f t="shared" si="4"/>
        <v>1992</v>
      </c>
      <c r="Q36" s="4">
        <f t="shared" si="5"/>
        <v>2004</v>
      </c>
      <c r="R36" s="4">
        <f t="shared" si="6"/>
        <v>1847</v>
      </c>
      <c r="S36" s="4">
        <f t="shared" si="7"/>
        <v>-91</v>
      </c>
      <c r="T36" s="4">
        <f t="shared" si="8"/>
        <v>-48</v>
      </c>
      <c r="U36" s="4">
        <f t="shared" si="9"/>
        <v>-35</v>
      </c>
      <c r="V36" s="15">
        <f t="shared" ref="V36:AC37" si="15">M36/C36</f>
        <v>-0.92115840461712872</v>
      </c>
      <c r="W36" s="15">
        <f t="shared" si="15"/>
        <v>-0.92022774197584933</v>
      </c>
      <c r="X36" s="15">
        <f t="shared" si="15"/>
        <v>1.0324123273113708</v>
      </c>
      <c r="Y36" s="15">
        <f t="shared" si="15"/>
        <v>1.0867430441898527</v>
      </c>
      <c r="Z36" s="15">
        <f t="shared" si="15"/>
        <v>1.1004942339373971</v>
      </c>
      <c r="AA36" s="15">
        <f t="shared" si="15"/>
        <v>0.9337714863498483</v>
      </c>
      <c r="AB36" s="15">
        <f t="shared" si="15"/>
        <v>-2.323799795709908E-2</v>
      </c>
      <c r="AC36" s="15">
        <f t="shared" si="15"/>
        <v>-1.2393493415956624E-2</v>
      </c>
      <c r="AD36" s="15">
        <f t="shared" si="11"/>
        <v>-9.0673575129533671E-3</v>
      </c>
    </row>
    <row r="37" spans="1:30" s="6" customFormat="1" ht="26.25" customHeight="1">
      <c r="A37" s="212"/>
      <c r="B37" s="55" t="s">
        <v>7</v>
      </c>
      <c r="C37" s="19">
        <v>725889</v>
      </c>
      <c r="D37" s="17">
        <v>660229</v>
      </c>
      <c r="E37" s="17">
        <v>70864</v>
      </c>
      <c r="F37" s="17">
        <v>70472</v>
      </c>
      <c r="G37" s="18">
        <v>69726</v>
      </c>
      <c r="H37" s="18">
        <v>71526</v>
      </c>
      <c r="I37" s="18">
        <v>71643</v>
      </c>
      <c r="J37" s="28">
        <v>68332</v>
      </c>
      <c r="K37" s="18">
        <v>75518</v>
      </c>
      <c r="L37" s="60">
        <v>72992</v>
      </c>
      <c r="M37" s="4">
        <f t="shared" si="1"/>
        <v>-652897</v>
      </c>
      <c r="N37" s="4">
        <f t="shared" si="2"/>
        <v>-587237</v>
      </c>
      <c r="O37" s="4">
        <f t="shared" si="3"/>
        <v>2128</v>
      </c>
      <c r="P37" s="4">
        <f t="shared" si="4"/>
        <v>2520</v>
      </c>
      <c r="Q37" s="4">
        <f t="shared" si="5"/>
        <v>3266</v>
      </c>
      <c r="R37" s="4">
        <f t="shared" si="6"/>
        <v>1466</v>
      </c>
      <c r="S37" s="4">
        <f t="shared" si="7"/>
        <v>1349</v>
      </c>
      <c r="T37" s="4">
        <f t="shared" si="8"/>
        <v>4660</v>
      </c>
      <c r="U37" s="4">
        <f t="shared" si="9"/>
        <v>-2526</v>
      </c>
      <c r="V37" s="15">
        <f t="shared" si="15"/>
        <v>-0.899444680936066</v>
      </c>
      <c r="W37" s="15">
        <f t="shared" si="15"/>
        <v>-0.88944442004213686</v>
      </c>
      <c r="X37" s="15">
        <f t="shared" si="15"/>
        <v>3.0029351998193725E-2</v>
      </c>
      <c r="Y37" s="15">
        <f t="shared" si="15"/>
        <v>3.5758882960608467E-2</v>
      </c>
      <c r="Z37" s="15">
        <f t="shared" si="15"/>
        <v>4.6840489917677766E-2</v>
      </c>
      <c r="AA37" s="15">
        <f t="shared" si="15"/>
        <v>2.0496043396806756E-2</v>
      </c>
      <c r="AB37" s="15">
        <f t="shared" si="15"/>
        <v>1.8829473919294279E-2</v>
      </c>
      <c r="AC37" s="15">
        <f t="shared" si="15"/>
        <v>6.8196452613709532E-2</v>
      </c>
      <c r="AD37" s="15">
        <f t="shared" si="11"/>
        <v>-3.3448979051351996E-2</v>
      </c>
    </row>
    <row r="38" spans="1:30" s="6" customFormat="1" ht="13">
      <c r="A38" s="209" t="s">
        <v>67</v>
      </c>
      <c r="B38" s="55" t="s">
        <v>6</v>
      </c>
      <c r="C38" s="19" t="s">
        <v>47</v>
      </c>
      <c r="D38" s="19" t="s">
        <v>47</v>
      </c>
      <c r="E38" s="19" t="s">
        <v>47</v>
      </c>
      <c r="F38" s="19" t="s">
        <v>47</v>
      </c>
      <c r="G38" s="19" t="s">
        <v>47</v>
      </c>
      <c r="H38" s="19" t="s">
        <v>47</v>
      </c>
      <c r="I38" s="19" t="s">
        <v>47</v>
      </c>
      <c r="J38" s="54" t="s">
        <v>47</v>
      </c>
      <c r="K38" s="19" t="s">
        <v>47</v>
      </c>
      <c r="L38" s="61" t="s">
        <v>47</v>
      </c>
      <c r="M38" s="4"/>
      <c r="N38" s="4"/>
      <c r="O38" s="4"/>
      <c r="P38" s="4"/>
      <c r="Q38" s="4"/>
      <c r="R38" s="4"/>
      <c r="S38" s="4"/>
      <c r="T38" s="4"/>
      <c r="U38" s="4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s="6" customFormat="1" ht="13">
      <c r="A39" s="209"/>
      <c r="B39" s="55" t="s">
        <v>7</v>
      </c>
      <c r="C39" s="19"/>
      <c r="D39" s="17"/>
      <c r="E39" s="17"/>
      <c r="F39" s="17"/>
      <c r="G39" s="18"/>
      <c r="H39" s="18">
        <v>7280</v>
      </c>
      <c r="I39" s="18">
        <v>7898</v>
      </c>
      <c r="J39" s="28">
        <v>7759</v>
      </c>
      <c r="K39" s="18">
        <v>9916</v>
      </c>
      <c r="L39" s="60">
        <v>11301</v>
      </c>
      <c r="M39" s="4"/>
      <c r="N39" s="4"/>
      <c r="O39" s="4"/>
      <c r="P39" s="4"/>
      <c r="Q39" s="4"/>
      <c r="R39" s="4">
        <f t="shared" si="6"/>
        <v>4021</v>
      </c>
      <c r="S39" s="4">
        <f t="shared" si="7"/>
        <v>3403</v>
      </c>
      <c r="T39" s="4">
        <f t="shared" si="8"/>
        <v>3542</v>
      </c>
      <c r="U39" s="4">
        <f t="shared" si="9"/>
        <v>1385</v>
      </c>
      <c r="V39" s="15"/>
      <c r="W39" s="15"/>
      <c r="X39" s="15"/>
      <c r="Y39" s="15"/>
      <c r="Z39" s="15"/>
      <c r="AA39" s="15">
        <f>R39/H39</f>
        <v>0.55233516483516487</v>
      </c>
      <c r="AB39" s="15">
        <f>S39/I39</f>
        <v>0.43086857432261333</v>
      </c>
      <c r="AC39" s="15">
        <f>T39/J39</f>
        <v>0.45650212656270139</v>
      </c>
      <c r="AD39" s="15">
        <f t="shared" si="11"/>
        <v>0.13967325534489713</v>
      </c>
    </row>
    <row r="40" spans="1:30" s="6" customFormat="1" ht="13">
      <c r="A40" s="209" t="s">
        <v>68</v>
      </c>
      <c r="B40" s="55" t="s">
        <v>6</v>
      </c>
      <c r="C40" s="19" t="s">
        <v>47</v>
      </c>
      <c r="D40" s="19" t="s">
        <v>47</v>
      </c>
      <c r="E40" s="19" t="s">
        <v>47</v>
      </c>
      <c r="F40" s="19" t="s">
        <v>47</v>
      </c>
      <c r="G40" s="19" t="s">
        <v>47</v>
      </c>
      <c r="H40" s="19" t="s">
        <v>47</v>
      </c>
      <c r="I40" s="19" t="s">
        <v>47</v>
      </c>
      <c r="J40" s="54" t="s">
        <v>47</v>
      </c>
      <c r="K40" s="19" t="s">
        <v>47</v>
      </c>
      <c r="L40" s="61" t="s">
        <v>47</v>
      </c>
      <c r="M40" s="4"/>
      <c r="N40" s="4"/>
      <c r="O40" s="4"/>
      <c r="P40" s="4"/>
      <c r="Q40" s="4"/>
      <c r="R40" s="4"/>
      <c r="S40" s="4"/>
      <c r="T40" s="4"/>
      <c r="U40" s="4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s="6" customFormat="1" ht="13">
      <c r="A41" s="209"/>
      <c r="B41" s="55" t="s">
        <v>7</v>
      </c>
      <c r="C41" s="19"/>
      <c r="D41" s="17"/>
      <c r="E41" s="17"/>
      <c r="F41" s="17"/>
      <c r="G41" s="18"/>
      <c r="H41" s="18">
        <v>750</v>
      </c>
      <c r="I41" s="18">
        <v>560</v>
      </c>
      <c r="J41" s="28">
        <v>503</v>
      </c>
      <c r="K41" s="18">
        <v>603</v>
      </c>
      <c r="L41" s="60">
        <v>602</v>
      </c>
      <c r="M41" s="4"/>
      <c r="N41" s="4"/>
      <c r="O41" s="4"/>
      <c r="P41" s="4"/>
      <c r="Q41" s="4"/>
      <c r="R41" s="4">
        <f t="shared" si="6"/>
        <v>-148</v>
      </c>
      <c r="S41" s="4">
        <f t="shared" si="7"/>
        <v>42</v>
      </c>
      <c r="T41" s="4">
        <f t="shared" si="8"/>
        <v>99</v>
      </c>
      <c r="U41" s="4">
        <f t="shared" si="9"/>
        <v>-1</v>
      </c>
      <c r="V41" s="15"/>
      <c r="W41" s="15"/>
      <c r="X41" s="15"/>
      <c r="Y41" s="15"/>
      <c r="Z41" s="15"/>
      <c r="AA41" s="15">
        <f t="shared" ref="AA41:AC42" si="16">R41/H41</f>
        <v>-0.19733333333333333</v>
      </c>
      <c r="AB41" s="15">
        <f t="shared" si="16"/>
        <v>7.4999999999999997E-2</v>
      </c>
      <c r="AC41" s="15">
        <f t="shared" si="16"/>
        <v>0.19681908548707752</v>
      </c>
      <c r="AD41" s="15">
        <f t="shared" si="11"/>
        <v>-1.658374792703151E-3</v>
      </c>
    </row>
    <row r="42" spans="1:30" s="6" customFormat="1" ht="13">
      <c r="A42" s="209" t="s">
        <v>130</v>
      </c>
      <c r="B42" s="55" t="s">
        <v>6</v>
      </c>
      <c r="C42" s="19">
        <v>2543</v>
      </c>
      <c r="D42" s="17">
        <v>114503</v>
      </c>
      <c r="E42" s="17">
        <v>114290</v>
      </c>
      <c r="F42" s="17">
        <v>117740</v>
      </c>
      <c r="G42" s="18">
        <v>118006</v>
      </c>
      <c r="H42" s="18">
        <v>119394</v>
      </c>
      <c r="I42" s="18">
        <v>122776</v>
      </c>
      <c r="J42" s="28">
        <v>123108</v>
      </c>
      <c r="K42" s="18">
        <v>124393</v>
      </c>
      <c r="L42" s="60">
        <v>131747</v>
      </c>
      <c r="M42" s="4">
        <f t="shared" si="1"/>
        <v>129204</v>
      </c>
      <c r="N42" s="4">
        <f t="shared" si="2"/>
        <v>17244</v>
      </c>
      <c r="O42" s="4">
        <f t="shared" si="3"/>
        <v>17457</v>
      </c>
      <c r="P42" s="4">
        <f t="shared" si="4"/>
        <v>14007</v>
      </c>
      <c r="Q42" s="4">
        <f t="shared" si="5"/>
        <v>13741</v>
      </c>
      <c r="R42" s="4">
        <f t="shared" si="6"/>
        <v>12353</v>
      </c>
      <c r="S42" s="4">
        <f t="shared" si="7"/>
        <v>8971</v>
      </c>
      <c r="T42" s="4">
        <f t="shared" si="8"/>
        <v>8639</v>
      </c>
      <c r="U42" s="4">
        <f t="shared" si="9"/>
        <v>7354</v>
      </c>
      <c r="V42" s="15">
        <f>M42/C42</f>
        <v>50.80770743216673</v>
      </c>
      <c r="W42" s="15">
        <f>N42/D42</f>
        <v>0.15059867427054313</v>
      </c>
      <c r="X42" s="15">
        <f>O42/E42</f>
        <v>0.15274302213666988</v>
      </c>
      <c r="Y42" s="15">
        <f>P42/F42</f>
        <v>0.11896551724137931</v>
      </c>
      <c r="Z42" s="15">
        <f>Q42/G42</f>
        <v>0.11644323170008304</v>
      </c>
      <c r="AA42" s="15">
        <f t="shared" si="16"/>
        <v>0.10346416067809103</v>
      </c>
      <c r="AB42" s="15">
        <f t="shared" si="16"/>
        <v>7.3068026324363072E-2</v>
      </c>
      <c r="AC42" s="15">
        <f t="shared" si="16"/>
        <v>7.0174156025603535E-2</v>
      </c>
      <c r="AD42" s="15">
        <f t="shared" si="11"/>
        <v>5.9119082263471415E-2</v>
      </c>
    </row>
    <row r="43" spans="1:30" s="14" customFormat="1" ht="13.5" thickBot="1">
      <c r="A43" s="210"/>
      <c r="B43" s="66" t="s">
        <v>7</v>
      </c>
      <c r="C43" s="19" t="s">
        <v>47</v>
      </c>
      <c r="D43" s="19" t="s">
        <v>47</v>
      </c>
      <c r="E43" s="19" t="s">
        <v>47</v>
      </c>
      <c r="F43" s="19" t="s">
        <v>47</v>
      </c>
      <c r="G43" s="19" t="s">
        <v>47</v>
      </c>
      <c r="H43" s="19" t="s">
        <v>47</v>
      </c>
      <c r="I43" s="19" t="s">
        <v>47</v>
      </c>
      <c r="J43" s="54" t="s">
        <v>47</v>
      </c>
      <c r="K43" s="19" t="s">
        <v>47</v>
      </c>
      <c r="L43" s="61" t="s">
        <v>47</v>
      </c>
      <c r="M43" s="4"/>
      <c r="N43" s="4"/>
      <c r="O43" s="4"/>
      <c r="P43" s="4"/>
      <c r="Q43" s="4"/>
      <c r="R43" s="4"/>
      <c r="S43" s="4"/>
      <c r="T43" s="4"/>
      <c r="U43" s="4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s="14" customFormat="1" ht="13">
      <c r="A44" s="70" t="s">
        <v>127</v>
      </c>
      <c r="B44" s="66"/>
      <c r="C44" s="19"/>
      <c r="D44" s="19"/>
      <c r="E44" s="19"/>
      <c r="F44" s="19"/>
      <c r="G44" s="19"/>
      <c r="H44" s="19"/>
      <c r="I44" s="19"/>
      <c r="J44" s="54"/>
      <c r="K44" s="19"/>
      <c r="L44" s="61"/>
      <c r="M44" s="4"/>
      <c r="N44" s="4"/>
      <c r="O44" s="4"/>
      <c r="P44" s="4"/>
      <c r="Q44" s="4"/>
      <c r="R44" s="4"/>
      <c r="S44" s="4"/>
      <c r="T44" s="4"/>
      <c r="U44" s="4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s="14" customFormat="1" ht="13.5" thickBot="1">
      <c r="A45" s="206" t="s">
        <v>142</v>
      </c>
      <c r="B45" s="55" t="s">
        <v>6</v>
      </c>
      <c r="C45" s="19" t="s">
        <v>47</v>
      </c>
      <c r="D45" s="19" t="s">
        <v>47</v>
      </c>
      <c r="E45" s="19" t="s">
        <v>47</v>
      </c>
      <c r="F45" s="19" t="s">
        <v>47</v>
      </c>
      <c r="G45" s="19" t="s">
        <v>47</v>
      </c>
      <c r="H45" s="19" t="s">
        <v>47</v>
      </c>
      <c r="I45" s="19" t="s">
        <v>47</v>
      </c>
      <c r="J45" s="54" t="s">
        <v>47</v>
      </c>
      <c r="K45" s="19" t="s">
        <v>47</v>
      </c>
      <c r="L45" s="62" t="s">
        <v>47</v>
      </c>
      <c r="M45" s="4"/>
      <c r="N45" s="4"/>
      <c r="O45" s="4"/>
      <c r="P45" s="4"/>
      <c r="Q45" s="4"/>
      <c r="R45" s="4"/>
      <c r="S45" s="4"/>
      <c r="T45" s="4"/>
      <c r="U45" s="4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s="14" customFormat="1" ht="13.5" thickBot="1">
      <c r="A46" s="207"/>
      <c r="B46" s="55" t="s">
        <v>7</v>
      </c>
      <c r="C46" s="19"/>
      <c r="D46" s="17"/>
      <c r="E46" s="17"/>
      <c r="F46" s="17"/>
      <c r="G46" s="18"/>
      <c r="H46" s="18"/>
      <c r="I46" s="18"/>
      <c r="J46" s="28"/>
      <c r="K46" s="28">
        <v>3160</v>
      </c>
      <c r="L46" s="30">
        <v>3177</v>
      </c>
      <c r="M46" s="71"/>
      <c r="N46" s="4"/>
      <c r="O46" s="4"/>
      <c r="P46" s="4"/>
      <c r="Q46" s="4"/>
      <c r="R46" s="4"/>
      <c r="S46" s="4"/>
      <c r="T46" s="4"/>
      <c r="U46" s="4">
        <f t="shared" si="9"/>
        <v>17</v>
      </c>
      <c r="V46" s="15"/>
      <c r="W46" s="15"/>
      <c r="X46" s="15"/>
      <c r="Y46" s="15"/>
      <c r="Z46" s="15"/>
      <c r="AA46" s="15"/>
      <c r="AB46" s="15"/>
      <c r="AC46" s="15"/>
      <c r="AD46" s="15">
        <f t="shared" si="11"/>
        <v>5.379746835443038E-3</v>
      </c>
    </row>
    <row r="47" spans="1:30" s="14" customFormat="1" ht="13.5" thickBot="1">
      <c r="A47" s="206" t="s">
        <v>129</v>
      </c>
      <c r="B47" s="55" t="s">
        <v>6</v>
      </c>
      <c r="C47" s="19" t="s">
        <v>47</v>
      </c>
      <c r="D47" s="19" t="s">
        <v>47</v>
      </c>
      <c r="E47" s="19" t="s">
        <v>47</v>
      </c>
      <c r="F47" s="19" t="s">
        <v>47</v>
      </c>
      <c r="G47" s="19" t="s">
        <v>47</v>
      </c>
      <c r="H47" s="19" t="s">
        <v>47</v>
      </c>
      <c r="I47" s="19" t="s">
        <v>47</v>
      </c>
      <c r="J47" s="54" t="s">
        <v>47</v>
      </c>
      <c r="K47" s="19" t="s">
        <v>47</v>
      </c>
      <c r="L47" s="72" t="s">
        <v>47</v>
      </c>
      <c r="M47" s="4"/>
      <c r="N47" s="4"/>
      <c r="O47" s="4"/>
      <c r="P47" s="4"/>
      <c r="Q47" s="4"/>
      <c r="R47" s="4"/>
      <c r="S47" s="4"/>
      <c r="T47" s="4"/>
      <c r="U47" s="4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s="14" customFormat="1" ht="13.5" thickBot="1">
      <c r="A48" s="207"/>
      <c r="B48" s="55" t="s">
        <v>7</v>
      </c>
      <c r="C48" s="19"/>
      <c r="D48" s="17"/>
      <c r="E48" s="17"/>
      <c r="F48" s="17"/>
      <c r="G48" s="18"/>
      <c r="H48" s="18"/>
      <c r="I48" s="18"/>
      <c r="J48" s="28"/>
      <c r="K48" s="28"/>
      <c r="L48" s="30">
        <v>2798</v>
      </c>
      <c r="M48" s="71"/>
      <c r="N48" s="4"/>
      <c r="O48" s="4"/>
      <c r="P48" s="4"/>
      <c r="Q48" s="4"/>
      <c r="R48" s="4"/>
      <c r="S48" s="4"/>
      <c r="T48" s="4"/>
      <c r="U48" s="4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s="14" customFormat="1" ht="13.5" thickBot="1">
      <c r="A49" s="206" t="s">
        <v>128</v>
      </c>
      <c r="B49" s="55" t="s">
        <v>6</v>
      </c>
      <c r="C49" s="19" t="s">
        <v>47</v>
      </c>
      <c r="D49" s="19" t="s">
        <v>47</v>
      </c>
      <c r="E49" s="19" t="s">
        <v>47</v>
      </c>
      <c r="F49" s="19" t="s">
        <v>47</v>
      </c>
      <c r="G49" s="19" t="s">
        <v>47</v>
      </c>
      <c r="H49" s="19" t="s">
        <v>47</v>
      </c>
      <c r="I49" s="19" t="s">
        <v>47</v>
      </c>
      <c r="J49" s="54" t="s">
        <v>47</v>
      </c>
      <c r="K49" s="19" t="s">
        <v>47</v>
      </c>
      <c r="L49" s="72" t="s">
        <v>47</v>
      </c>
      <c r="M49" s="4"/>
      <c r="N49" s="4"/>
      <c r="O49" s="4"/>
      <c r="P49" s="4"/>
      <c r="Q49" s="4"/>
      <c r="R49" s="4"/>
      <c r="S49" s="4"/>
      <c r="T49" s="4"/>
      <c r="U49" s="4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s="14" customFormat="1" ht="39.75" customHeight="1" thickBot="1">
      <c r="A50" s="208"/>
      <c r="B50" s="55" t="s">
        <v>7</v>
      </c>
      <c r="C50" s="19"/>
      <c r="D50" s="17"/>
      <c r="E50" s="17"/>
      <c r="F50" s="17"/>
      <c r="G50" s="18"/>
      <c r="H50" s="18">
        <v>4615</v>
      </c>
      <c r="I50" s="18">
        <v>5690</v>
      </c>
      <c r="J50" s="28">
        <v>4968</v>
      </c>
      <c r="K50" s="18">
        <v>4892</v>
      </c>
      <c r="L50" s="30">
        <v>5836</v>
      </c>
      <c r="M50" s="71"/>
      <c r="N50" s="4"/>
      <c r="O50" s="4"/>
      <c r="P50" s="4"/>
      <c r="Q50" s="4"/>
      <c r="R50" s="4">
        <f t="shared" ref="R50" si="17">L50-H50</f>
        <v>1221</v>
      </c>
      <c r="S50" s="4">
        <f t="shared" ref="S50" si="18">L50-I50</f>
        <v>146</v>
      </c>
      <c r="T50" s="4">
        <f t="shared" ref="T50" si="19">L50-J50</f>
        <v>868</v>
      </c>
      <c r="U50" s="4">
        <f t="shared" ref="U50" si="20">L50-K50</f>
        <v>944</v>
      </c>
      <c r="V50" s="15"/>
      <c r="W50" s="15"/>
      <c r="X50" s="15"/>
      <c r="Y50" s="15"/>
      <c r="Z50" s="15"/>
      <c r="AA50" s="15">
        <f t="shared" ref="AA50" si="21">R50/H50</f>
        <v>0.26457204767063924</v>
      </c>
      <c r="AB50" s="15">
        <f t="shared" ref="AB50" si="22">S50/I50</f>
        <v>2.5659050966608084E-2</v>
      </c>
      <c r="AC50" s="15">
        <f t="shared" ref="AC50" si="23">T50/J50</f>
        <v>0.17471819645732689</v>
      </c>
      <c r="AD50" s="15">
        <f t="shared" ref="AD50" si="24">U50/K50</f>
        <v>0.19296811120196239</v>
      </c>
    </row>
    <row r="51" spans="1:30" s="6" customFormat="1" ht="26">
      <c r="A51" s="69" t="s">
        <v>175</v>
      </c>
      <c r="B51" s="55"/>
      <c r="C51" s="19"/>
      <c r="D51" s="16"/>
      <c r="E51" s="16"/>
      <c r="F51" s="16"/>
      <c r="G51" s="16"/>
      <c r="H51" s="18"/>
      <c r="I51" s="18"/>
      <c r="J51" s="28"/>
      <c r="K51" s="18"/>
      <c r="L51" s="65"/>
      <c r="M51" s="4"/>
      <c r="N51" s="4"/>
      <c r="O51" s="4"/>
      <c r="P51" s="4"/>
      <c r="Q51" s="4"/>
      <c r="R51" s="4"/>
      <c r="S51" s="4"/>
      <c r="T51" s="4"/>
      <c r="U51" s="4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s="14" customFormat="1" ht="13">
      <c r="A52" s="58" t="s">
        <v>69</v>
      </c>
      <c r="B52" s="66" t="s">
        <v>7</v>
      </c>
      <c r="C52" s="19"/>
      <c r="D52" s="19"/>
      <c r="E52" s="19"/>
      <c r="F52" s="19"/>
      <c r="G52" s="19"/>
      <c r="H52" s="19"/>
      <c r="I52" s="19">
        <v>31293</v>
      </c>
      <c r="J52" s="54">
        <v>39220</v>
      </c>
      <c r="K52" s="19">
        <v>50998</v>
      </c>
      <c r="L52" s="61">
        <v>55601</v>
      </c>
      <c r="M52" s="4"/>
      <c r="N52" s="4"/>
      <c r="O52" s="4"/>
      <c r="P52" s="4"/>
      <c r="Q52" s="4"/>
      <c r="R52" s="4"/>
      <c r="S52" s="4">
        <f t="shared" si="7"/>
        <v>24308</v>
      </c>
      <c r="T52" s="4">
        <f t="shared" si="8"/>
        <v>16381</v>
      </c>
      <c r="U52" s="4">
        <f t="shared" si="9"/>
        <v>4603</v>
      </c>
      <c r="V52" s="15"/>
      <c r="W52" s="15"/>
      <c r="X52" s="15"/>
      <c r="Y52" s="15"/>
      <c r="Z52" s="15"/>
      <c r="AA52" s="15"/>
      <c r="AB52" s="15">
        <f t="shared" ref="AB52:AC57" si="25">S52/I52</f>
        <v>0.7767871408941297</v>
      </c>
      <c r="AC52" s="15">
        <f t="shared" si="25"/>
        <v>0.41766955634880165</v>
      </c>
      <c r="AD52" s="15">
        <f t="shared" si="11"/>
        <v>9.0258441507510098E-2</v>
      </c>
    </row>
    <row r="53" spans="1:30" s="6" customFormat="1" ht="13">
      <c r="A53" s="58" t="s">
        <v>91</v>
      </c>
      <c r="B53" s="55" t="s">
        <v>7</v>
      </c>
      <c r="C53" s="19"/>
      <c r="D53" s="17"/>
      <c r="E53" s="17"/>
      <c r="F53" s="17"/>
      <c r="G53" s="18"/>
      <c r="H53" s="18"/>
      <c r="I53" s="18">
        <v>13541</v>
      </c>
      <c r="J53" s="28">
        <v>15117</v>
      </c>
      <c r="K53" s="18">
        <v>29000</v>
      </c>
      <c r="L53" s="60">
        <v>20333</v>
      </c>
      <c r="M53" s="4"/>
      <c r="N53" s="4"/>
      <c r="O53" s="4"/>
      <c r="P53" s="4"/>
      <c r="Q53" s="4"/>
      <c r="R53" s="4"/>
      <c r="S53" s="4">
        <f t="shared" si="7"/>
        <v>6792</v>
      </c>
      <c r="T53" s="4">
        <f t="shared" si="8"/>
        <v>5216</v>
      </c>
      <c r="U53" s="4">
        <f t="shared" si="9"/>
        <v>-8667</v>
      </c>
      <c r="V53" s="15"/>
      <c r="W53" s="15"/>
      <c r="X53" s="15"/>
      <c r="Y53" s="15"/>
      <c r="Z53" s="15"/>
      <c r="AA53" s="15"/>
      <c r="AB53" s="15">
        <f t="shared" si="25"/>
        <v>0.50158777047485414</v>
      </c>
      <c r="AC53" s="15">
        <f t="shared" si="25"/>
        <v>0.34504200568895943</v>
      </c>
      <c r="AD53" s="15">
        <f t="shared" si="11"/>
        <v>-0.29886206896551726</v>
      </c>
    </row>
    <row r="54" spans="1:30" s="6" customFormat="1" ht="26">
      <c r="A54" s="58" t="s">
        <v>97</v>
      </c>
      <c r="B54" s="55" t="s">
        <v>7</v>
      </c>
      <c r="C54" s="19"/>
      <c r="D54" s="17"/>
      <c r="E54" s="17"/>
      <c r="F54" s="17"/>
      <c r="G54" s="18"/>
      <c r="H54" s="18"/>
      <c r="I54" s="18">
        <v>128015</v>
      </c>
      <c r="J54" s="28">
        <v>87280</v>
      </c>
      <c r="K54" s="18">
        <v>91229</v>
      </c>
      <c r="L54" s="60">
        <v>81902</v>
      </c>
      <c r="M54" s="4"/>
      <c r="N54" s="4"/>
      <c r="O54" s="4"/>
      <c r="P54" s="4"/>
      <c r="Q54" s="4"/>
      <c r="R54" s="4"/>
      <c r="S54" s="4">
        <f t="shared" si="7"/>
        <v>-46113</v>
      </c>
      <c r="T54" s="4">
        <f t="shared" si="8"/>
        <v>-5378</v>
      </c>
      <c r="U54" s="4">
        <f t="shared" si="9"/>
        <v>-9327</v>
      </c>
      <c r="V54" s="15"/>
      <c r="W54" s="15"/>
      <c r="X54" s="15"/>
      <c r="Y54" s="15"/>
      <c r="Z54" s="15"/>
      <c r="AA54" s="15"/>
      <c r="AB54" s="15">
        <f t="shared" si="25"/>
        <v>-0.36021559973440614</v>
      </c>
      <c r="AC54" s="15">
        <f t="shared" si="25"/>
        <v>-6.1617781851512371E-2</v>
      </c>
      <c r="AD54" s="15">
        <f t="shared" si="11"/>
        <v>-0.10223722719749202</v>
      </c>
    </row>
    <row r="55" spans="1:30" s="6" customFormat="1" ht="26">
      <c r="A55" s="58" t="s">
        <v>70</v>
      </c>
      <c r="B55" s="55" t="s">
        <v>7</v>
      </c>
      <c r="C55" s="19"/>
      <c r="D55" s="17"/>
      <c r="E55" s="17"/>
      <c r="F55" s="17"/>
      <c r="G55" s="18"/>
      <c r="H55" s="18"/>
      <c r="I55" s="18">
        <v>54278</v>
      </c>
      <c r="J55" s="28">
        <v>49188</v>
      </c>
      <c r="K55" s="18">
        <v>45802</v>
      </c>
      <c r="L55" s="60">
        <v>46130</v>
      </c>
      <c r="M55" s="4"/>
      <c r="N55" s="4"/>
      <c r="O55" s="4"/>
      <c r="P55" s="4"/>
      <c r="Q55" s="4"/>
      <c r="R55" s="4"/>
      <c r="S55" s="4">
        <f t="shared" si="7"/>
        <v>-8148</v>
      </c>
      <c r="T55" s="4">
        <f t="shared" si="8"/>
        <v>-3058</v>
      </c>
      <c r="U55" s="4">
        <f t="shared" si="9"/>
        <v>328</v>
      </c>
      <c r="V55" s="15"/>
      <c r="W55" s="15"/>
      <c r="X55" s="15"/>
      <c r="Y55" s="15"/>
      <c r="Z55" s="15"/>
      <c r="AA55" s="15"/>
      <c r="AB55" s="15">
        <f t="shared" si="25"/>
        <v>-0.15011606912561259</v>
      </c>
      <c r="AC55" s="15">
        <f t="shared" si="25"/>
        <v>-6.2169634870293568E-2</v>
      </c>
      <c r="AD55" s="15">
        <f t="shared" si="11"/>
        <v>7.1612593336535524E-3</v>
      </c>
    </row>
    <row r="56" spans="1:30" s="6" customFormat="1" ht="39">
      <c r="A56" s="58" t="s">
        <v>71</v>
      </c>
      <c r="B56" s="55" t="s">
        <v>7</v>
      </c>
      <c r="C56" s="19"/>
      <c r="D56" s="17"/>
      <c r="E56" s="17"/>
      <c r="F56" s="17"/>
      <c r="G56" s="18"/>
      <c r="H56" s="18"/>
      <c r="I56" s="18">
        <v>797</v>
      </c>
      <c r="J56" s="28">
        <v>792</v>
      </c>
      <c r="K56" s="18">
        <v>1013</v>
      </c>
      <c r="L56" s="60">
        <v>1215</v>
      </c>
      <c r="M56" s="4"/>
      <c r="N56" s="4"/>
      <c r="O56" s="4"/>
      <c r="P56" s="4"/>
      <c r="Q56" s="4"/>
      <c r="R56" s="4"/>
      <c r="S56" s="4">
        <f t="shared" si="7"/>
        <v>418</v>
      </c>
      <c r="T56" s="4">
        <f t="shared" si="8"/>
        <v>423</v>
      </c>
      <c r="U56" s="4">
        <f t="shared" si="9"/>
        <v>202</v>
      </c>
      <c r="V56" s="15"/>
      <c r="W56" s="15"/>
      <c r="X56" s="15"/>
      <c r="Y56" s="15"/>
      <c r="Z56" s="15"/>
      <c r="AA56" s="15"/>
      <c r="AB56" s="15">
        <f t="shared" si="25"/>
        <v>0.52446675031367629</v>
      </c>
      <c r="AC56" s="15">
        <f t="shared" si="25"/>
        <v>0.53409090909090906</v>
      </c>
      <c r="AD56" s="15">
        <f t="shared" si="11"/>
        <v>0.19940769990128332</v>
      </c>
    </row>
    <row r="57" spans="1:30" s="6" customFormat="1" ht="52">
      <c r="A57" s="58" t="s">
        <v>98</v>
      </c>
      <c r="B57" s="55" t="s">
        <v>7</v>
      </c>
      <c r="C57" s="19"/>
      <c r="D57" s="17"/>
      <c r="E57" s="17"/>
      <c r="F57" s="17"/>
      <c r="G57" s="18"/>
      <c r="H57" s="18"/>
      <c r="I57" s="18">
        <v>57009</v>
      </c>
      <c r="J57" s="28">
        <v>18495</v>
      </c>
      <c r="K57" s="18">
        <v>21141</v>
      </c>
      <c r="L57" s="60">
        <v>13608</v>
      </c>
      <c r="M57" s="4"/>
      <c r="N57" s="4"/>
      <c r="O57" s="4"/>
      <c r="P57" s="4"/>
      <c r="Q57" s="4"/>
      <c r="R57" s="4"/>
      <c r="S57" s="4">
        <f t="shared" si="7"/>
        <v>-43401</v>
      </c>
      <c r="T57" s="4">
        <f t="shared" si="8"/>
        <v>-4887</v>
      </c>
      <c r="U57" s="4">
        <f t="shared" si="9"/>
        <v>-7533</v>
      </c>
      <c r="V57" s="15"/>
      <c r="W57" s="15"/>
      <c r="X57" s="15"/>
      <c r="Y57" s="15"/>
      <c r="Z57" s="15"/>
      <c r="AA57" s="15"/>
      <c r="AB57" s="15">
        <f t="shared" si="25"/>
        <v>-0.76130084723464719</v>
      </c>
      <c r="AC57" s="15">
        <f t="shared" si="25"/>
        <v>-0.26423357664233577</v>
      </c>
      <c r="AD57" s="15">
        <f t="shared" si="11"/>
        <v>-0.35632183908045978</v>
      </c>
    </row>
    <row r="58" spans="1:30">
      <c r="A58" s="57" t="s">
        <v>99</v>
      </c>
      <c r="B58" s="66" t="s">
        <v>7</v>
      </c>
      <c r="C58" s="19"/>
      <c r="D58" s="17"/>
      <c r="E58" s="17"/>
      <c r="F58" s="17"/>
      <c r="G58" s="18"/>
      <c r="H58" s="18"/>
      <c r="I58" s="28"/>
      <c r="J58" s="28">
        <v>139194</v>
      </c>
      <c r="K58" s="18">
        <v>335326</v>
      </c>
      <c r="L58" s="60">
        <v>238605</v>
      </c>
      <c r="M58" s="4"/>
      <c r="N58" s="4"/>
      <c r="O58" s="4"/>
      <c r="P58" s="4"/>
      <c r="Q58" s="4"/>
      <c r="R58" s="4"/>
      <c r="S58" s="4"/>
      <c r="T58" s="4">
        <f t="shared" si="8"/>
        <v>99411</v>
      </c>
      <c r="U58" s="4">
        <f t="shared" si="9"/>
        <v>-96721</v>
      </c>
      <c r="V58" s="15"/>
      <c r="W58" s="15"/>
      <c r="X58" s="15"/>
      <c r="Y58" s="15"/>
      <c r="Z58" s="15"/>
      <c r="AA58" s="15"/>
      <c r="AB58" s="15"/>
      <c r="AC58" s="15">
        <f>T58/J58</f>
        <v>0.71419026682184572</v>
      </c>
      <c r="AD58" s="15">
        <f t="shared" si="11"/>
        <v>-0.28843871337146537</v>
      </c>
    </row>
    <row r="59" spans="1:30" ht="15" thickBot="1">
      <c r="A59" s="40"/>
      <c r="B59" s="45"/>
      <c r="C59" s="20"/>
      <c r="D59" s="23"/>
      <c r="E59" s="23"/>
      <c r="F59" s="23"/>
      <c r="G59" s="22"/>
      <c r="H59" s="22"/>
      <c r="I59" s="22"/>
      <c r="J59" s="22"/>
      <c r="K59" s="22"/>
      <c r="L59" s="22"/>
      <c r="M59" s="20"/>
      <c r="N59" s="20"/>
      <c r="O59" s="46"/>
      <c r="P59" s="46"/>
      <c r="Q59" s="46"/>
      <c r="R59" s="46"/>
      <c r="S59" s="46"/>
      <c r="T59" s="46"/>
      <c r="U59" s="46"/>
      <c r="V59" s="20"/>
      <c r="W59" s="20"/>
      <c r="X59" s="47"/>
      <c r="Y59" s="47"/>
      <c r="Z59" s="47"/>
      <c r="AA59" s="47"/>
      <c r="AB59" s="6"/>
    </row>
    <row r="60" spans="1:30" ht="15" thickBot="1">
      <c r="A60" s="40"/>
      <c r="B60" s="30"/>
      <c r="C60" s="32" t="s">
        <v>72</v>
      </c>
      <c r="J60" s="22"/>
      <c r="K60" s="22"/>
      <c r="L60" s="22"/>
      <c r="M60" s="20"/>
      <c r="N60" s="20"/>
      <c r="O60" s="46"/>
      <c r="P60" s="46"/>
      <c r="Q60" s="46"/>
      <c r="R60" s="46"/>
      <c r="S60" s="46"/>
      <c r="T60" s="46"/>
      <c r="U60" s="46"/>
      <c r="V60" s="20"/>
      <c r="W60" s="20"/>
      <c r="X60" s="47"/>
      <c r="Y60" s="47"/>
      <c r="Z60" s="47"/>
      <c r="AA60" s="47"/>
      <c r="AB60" s="6"/>
    </row>
    <row r="61" spans="1:30">
      <c r="C61" s="20"/>
      <c r="D61" s="21"/>
      <c r="E61" s="21"/>
      <c r="F61" s="21"/>
      <c r="G61" s="22"/>
      <c r="H61" s="22"/>
      <c r="I61" s="22"/>
      <c r="J61" s="22"/>
      <c r="K61" s="22"/>
      <c r="L61" s="22"/>
      <c r="M61" s="32"/>
    </row>
    <row r="62" spans="1:30">
      <c r="C62" s="20"/>
      <c r="D62" s="23"/>
      <c r="E62" s="23"/>
      <c r="F62" s="23"/>
      <c r="G62" s="22"/>
      <c r="H62" s="22"/>
      <c r="I62" s="22"/>
      <c r="J62" s="22"/>
      <c r="K62" s="22"/>
      <c r="L62" s="22"/>
    </row>
  </sheetData>
  <mergeCells count="28">
    <mergeCell ref="B3:AD3"/>
    <mergeCell ref="M4:U5"/>
    <mergeCell ref="V4:AD5"/>
    <mergeCell ref="L5:L6"/>
    <mergeCell ref="A12:A13"/>
    <mergeCell ref="C4:K5"/>
    <mergeCell ref="B4:B6"/>
    <mergeCell ref="A16:A17"/>
    <mergeCell ref="A14:A15"/>
    <mergeCell ref="A36:A37"/>
    <mergeCell ref="A38:A39"/>
    <mergeCell ref="A32:A33"/>
    <mergeCell ref="A47:A48"/>
    <mergeCell ref="A49:A50"/>
    <mergeCell ref="A34:A35"/>
    <mergeCell ref="A3:A6"/>
    <mergeCell ref="A7:A8"/>
    <mergeCell ref="A10:A11"/>
    <mergeCell ref="A20:A21"/>
    <mergeCell ref="A22:A23"/>
    <mergeCell ref="A24:A25"/>
    <mergeCell ref="A26:A27"/>
    <mergeCell ref="A18:A19"/>
    <mergeCell ref="A28:A29"/>
    <mergeCell ref="A30:A31"/>
    <mergeCell ref="A45:A46"/>
    <mergeCell ref="A40:A41"/>
    <mergeCell ref="A42:A43"/>
  </mergeCells>
  <conditionalFormatting sqref="V7:Y7 M7:R7 M8:AD58">
    <cfRule type="cellIs" dxfId="161" priority="45" operator="lessThan">
      <formula>0</formula>
    </cfRule>
    <cfRule type="cellIs" dxfId="160" priority="46" operator="greaterThan">
      <formula>0</formula>
    </cfRule>
  </conditionalFormatting>
  <conditionalFormatting sqref="Z7">
    <cfRule type="cellIs" dxfId="159" priority="43" operator="lessThan">
      <formula>0</formula>
    </cfRule>
    <cfRule type="cellIs" dxfId="158" priority="44" operator="greaterThan">
      <formula>0</formula>
    </cfRule>
  </conditionalFormatting>
  <conditionalFormatting sqref="AA7">
    <cfRule type="cellIs" dxfId="157" priority="41" operator="lessThan">
      <formula>0</formula>
    </cfRule>
    <cfRule type="cellIs" dxfId="156" priority="42" operator="greaterThan">
      <formula>0</formula>
    </cfRule>
  </conditionalFormatting>
  <conditionalFormatting sqref="O59:Q60">
    <cfRule type="cellIs" dxfId="155" priority="39" operator="lessThan">
      <formula>0</formula>
    </cfRule>
    <cfRule type="cellIs" dxfId="154" priority="40" operator="greaterThan">
      <formula>0</formula>
    </cfRule>
  </conditionalFormatting>
  <conditionalFormatting sqref="X59:Y60">
    <cfRule type="cellIs" dxfId="153" priority="37" operator="lessThan">
      <formula>0</formula>
    </cfRule>
    <cfRule type="cellIs" dxfId="152" priority="38" operator="greaterThan">
      <formula>0</formula>
    </cfRule>
  </conditionalFormatting>
  <conditionalFormatting sqref="Z59:Z60">
    <cfRule type="cellIs" dxfId="151" priority="35" operator="lessThan">
      <formula>0</formula>
    </cfRule>
    <cfRule type="cellIs" dxfId="150" priority="36" operator="greaterThan">
      <formula>0</formula>
    </cfRule>
  </conditionalFormatting>
  <conditionalFormatting sqref="R59:U60">
    <cfRule type="cellIs" dxfId="149" priority="33" operator="lessThan">
      <formula>0</formula>
    </cfRule>
    <cfRule type="cellIs" dxfId="148" priority="34" operator="greaterThan">
      <formula>0</formula>
    </cfRule>
  </conditionalFormatting>
  <conditionalFormatting sqref="AA59:AA60">
    <cfRule type="cellIs" dxfId="147" priority="31" operator="lessThan">
      <formula>0</formula>
    </cfRule>
    <cfRule type="cellIs" dxfId="146" priority="32" operator="greaterThan">
      <formula>0</formula>
    </cfRule>
  </conditionalFormatting>
  <conditionalFormatting sqref="S7">
    <cfRule type="cellIs" dxfId="145" priority="29" operator="lessThan">
      <formula>0</formula>
    </cfRule>
    <cfRule type="cellIs" dxfId="144" priority="30" operator="greaterThan">
      <formula>0</formula>
    </cfRule>
  </conditionalFormatting>
  <conditionalFormatting sqref="AB7">
    <cfRule type="cellIs" dxfId="143" priority="27" operator="lessThan">
      <formula>0</formula>
    </cfRule>
    <cfRule type="cellIs" dxfId="142" priority="28" operator="greaterThan">
      <formula>0</formula>
    </cfRule>
  </conditionalFormatting>
  <conditionalFormatting sqref="AC7">
    <cfRule type="cellIs" dxfId="141" priority="25" operator="lessThan">
      <formula>0</formula>
    </cfRule>
    <cfRule type="cellIs" dxfId="140" priority="26" operator="greaterThan">
      <formula>0</formula>
    </cfRule>
  </conditionalFormatting>
  <conditionalFormatting sqref="T7:U7">
    <cfRule type="cellIs" dxfId="139" priority="23" operator="lessThan">
      <formula>0</formula>
    </cfRule>
    <cfRule type="cellIs" dxfId="138" priority="24" operator="greaterThan">
      <formula>0</formula>
    </cfRule>
  </conditionalFormatting>
  <conditionalFormatting sqref="AD7">
    <cfRule type="cellIs" dxfId="137" priority="7" operator="lessThan">
      <formula>0</formula>
    </cfRule>
    <cfRule type="cellIs" dxfId="136" priority="8" operator="greaterThan">
      <formula>0</formula>
    </cfRule>
  </conditionalFormatting>
  <pageMargins left="0.39370078740157483" right="0.39370078740157483" top="0.39370078740157483" bottom="0.39370078740157483" header="0" footer="0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19"/>
  <sheetViews>
    <sheetView topLeftCell="D1" workbookViewId="0">
      <selection activeCell="AG2" sqref="AG2"/>
    </sheetView>
  </sheetViews>
  <sheetFormatPr defaultRowHeight="14.5"/>
  <cols>
    <col min="1" max="1" width="5.7265625" style="34" customWidth="1"/>
    <col min="2" max="2" width="50.1796875" style="68" customWidth="1"/>
    <col min="3" max="3" width="12.453125" style="74" customWidth="1"/>
    <col min="4" max="9" width="8.7265625" customWidth="1"/>
    <col min="10" max="11" width="9" customWidth="1"/>
    <col min="12" max="12" width="9.1796875" customWidth="1"/>
    <col min="13" max="13" width="9" customWidth="1"/>
    <col min="14" max="14" width="9.453125" bestFit="1" customWidth="1"/>
    <col min="15" max="15" width="9.453125" customWidth="1"/>
    <col min="16" max="16" width="8.7265625" style="25" customWidth="1"/>
    <col min="17" max="17" width="8.7265625" customWidth="1"/>
    <col min="18" max="18" width="8.26953125" style="39" customWidth="1"/>
    <col min="19" max="19" width="9.1796875" customWidth="1"/>
    <col min="20" max="20" width="9.1796875" style="27" customWidth="1"/>
    <col min="21" max="21" width="9.1796875" customWidth="1"/>
    <col min="22" max="22" width="9.1796875" style="37" customWidth="1"/>
    <col min="23" max="23" width="9.1796875" customWidth="1"/>
    <col min="24" max="24" width="9.1796875" style="27" customWidth="1"/>
    <col min="25" max="25" width="9.1796875" customWidth="1"/>
    <col min="26" max="26" width="9.1796875" style="37" customWidth="1"/>
    <col min="27" max="27" width="9.1796875" customWidth="1"/>
    <col min="28" max="28" width="7.26953125" customWidth="1"/>
    <col min="29" max="29" width="7.1796875" customWidth="1"/>
    <col min="30" max="30" width="6.26953125" customWidth="1"/>
    <col min="31" max="31" width="7.1796875" customWidth="1"/>
    <col min="32" max="32" width="6.26953125" customWidth="1"/>
    <col min="33" max="33" width="7.26953125" customWidth="1"/>
  </cols>
  <sheetData>
    <row r="1" spans="1:33" s="1" customFormat="1" ht="13">
      <c r="A1" s="33"/>
      <c r="B1" s="81"/>
      <c r="C1" s="73"/>
      <c r="P1" s="24"/>
      <c r="R1" s="38"/>
      <c r="T1" s="26"/>
      <c r="V1" s="36"/>
      <c r="X1" s="26"/>
      <c r="Z1" s="36"/>
      <c r="AG1" s="7" t="s">
        <v>177</v>
      </c>
    </row>
    <row r="2" spans="1:33" s="1" customFormat="1" ht="13">
      <c r="A2" s="33"/>
      <c r="B2" s="81"/>
      <c r="C2" s="73"/>
      <c r="P2" s="24"/>
      <c r="R2" s="38"/>
      <c r="T2" s="26"/>
      <c r="V2" s="36"/>
      <c r="X2" s="26"/>
      <c r="Z2" s="36"/>
    </row>
    <row r="3" spans="1:33" s="1" customFormat="1" ht="11.25" customHeight="1" thickBot="1">
      <c r="A3" s="33"/>
      <c r="B3" s="81"/>
      <c r="C3" s="73"/>
      <c r="P3" s="24"/>
      <c r="R3" s="38"/>
      <c r="T3" s="26"/>
      <c r="V3" s="36"/>
      <c r="X3" s="26"/>
      <c r="Z3" s="36"/>
    </row>
    <row r="4" spans="1:33" s="1" customFormat="1" ht="12.75" hidden="1" customHeight="1">
      <c r="A4" s="33"/>
      <c r="B4" s="81"/>
      <c r="C4" s="73"/>
      <c r="P4" s="24"/>
      <c r="R4" s="38"/>
      <c r="T4" s="26"/>
      <c r="V4" s="36"/>
      <c r="X4" s="26"/>
      <c r="Z4" s="36"/>
    </row>
    <row r="5" spans="1:33" s="1" customFormat="1" ht="12.75" hidden="1" customHeight="1">
      <c r="A5" s="33"/>
      <c r="B5" s="81"/>
      <c r="C5" s="73"/>
      <c r="P5" s="24"/>
      <c r="R5" s="38"/>
      <c r="T5" s="26"/>
      <c r="V5" s="36"/>
      <c r="X5" s="26"/>
      <c r="Z5" s="36"/>
    </row>
    <row r="6" spans="1:33" s="1" customFormat="1" ht="12.75" hidden="1" customHeight="1">
      <c r="A6" s="33"/>
      <c r="B6" s="81"/>
      <c r="C6" s="73"/>
      <c r="P6" s="24"/>
      <c r="R6" s="38"/>
      <c r="T6" s="26"/>
      <c r="V6" s="36"/>
      <c r="X6" s="26"/>
      <c r="Z6" s="36"/>
    </row>
    <row r="7" spans="1:33" s="1" customFormat="1" ht="19.5" customHeight="1">
      <c r="A7" s="234"/>
      <c r="B7" s="226" t="s">
        <v>14</v>
      </c>
      <c r="C7" s="233" t="s">
        <v>12</v>
      </c>
      <c r="D7" s="229" t="s">
        <v>156</v>
      </c>
      <c r="E7" s="230"/>
      <c r="F7" s="230"/>
      <c r="G7" s="230"/>
      <c r="H7" s="230"/>
      <c r="I7" s="231"/>
      <c r="J7" s="229" t="s">
        <v>144</v>
      </c>
      <c r="K7" s="230"/>
      <c r="L7" s="230"/>
      <c r="M7" s="230"/>
      <c r="N7" s="230"/>
      <c r="O7" s="231"/>
      <c r="P7" s="238" t="s">
        <v>117</v>
      </c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 t="s">
        <v>119</v>
      </c>
      <c r="AC7" s="226"/>
      <c r="AD7" s="226"/>
      <c r="AE7" s="226"/>
      <c r="AF7" s="226"/>
      <c r="AG7" s="226"/>
    </row>
    <row r="8" spans="1:33" s="1" customFormat="1" ht="13">
      <c r="A8" s="234"/>
      <c r="B8" s="226"/>
      <c r="C8" s="233"/>
      <c r="D8" s="232" t="s">
        <v>101</v>
      </c>
      <c r="E8" s="227"/>
      <c r="F8" s="227" t="s">
        <v>109</v>
      </c>
      <c r="G8" s="227"/>
      <c r="H8" s="227" t="s">
        <v>143</v>
      </c>
      <c r="I8" s="237"/>
      <c r="J8" s="232" t="s">
        <v>101</v>
      </c>
      <c r="K8" s="227"/>
      <c r="L8" s="227" t="s">
        <v>109</v>
      </c>
      <c r="M8" s="227"/>
      <c r="N8" s="227" t="s">
        <v>143</v>
      </c>
      <c r="O8" s="237"/>
      <c r="P8" s="240" t="s">
        <v>101</v>
      </c>
      <c r="Q8" s="227"/>
      <c r="R8" s="227"/>
      <c r="S8" s="227"/>
      <c r="T8" s="227" t="s">
        <v>109</v>
      </c>
      <c r="U8" s="227"/>
      <c r="V8" s="227"/>
      <c r="W8" s="227"/>
      <c r="X8" s="227" t="s">
        <v>143</v>
      </c>
      <c r="Y8" s="227"/>
      <c r="Z8" s="227"/>
      <c r="AA8" s="227"/>
      <c r="AB8" s="227" t="s">
        <v>73</v>
      </c>
      <c r="AC8" s="227"/>
      <c r="AD8" s="227" t="s">
        <v>101</v>
      </c>
      <c r="AE8" s="227"/>
      <c r="AF8" s="227" t="s">
        <v>109</v>
      </c>
      <c r="AG8" s="227"/>
    </row>
    <row r="9" spans="1:33" s="1" customFormat="1" ht="12.75" customHeight="1">
      <c r="A9" s="234"/>
      <c r="B9" s="226"/>
      <c r="C9" s="233"/>
      <c r="D9" s="235" t="s">
        <v>13</v>
      </c>
      <c r="E9" s="225" t="s">
        <v>57</v>
      </c>
      <c r="F9" s="225" t="s">
        <v>13</v>
      </c>
      <c r="G9" s="225" t="s">
        <v>57</v>
      </c>
      <c r="H9" s="225" t="s">
        <v>13</v>
      </c>
      <c r="I9" s="236" t="s">
        <v>57</v>
      </c>
      <c r="J9" s="235" t="s">
        <v>13</v>
      </c>
      <c r="K9" s="225" t="s">
        <v>57</v>
      </c>
      <c r="L9" s="225" t="s">
        <v>13</v>
      </c>
      <c r="M9" s="225" t="s">
        <v>57</v>
      </c>
      <c r="N9" s="225" t="s">
        <v>13</v>
      </c>
      <c r="O9" s="236" t="s">
        <v>57</v>
      </c>
      <c r="P9" s="239" t="s">
        <v>13</v>
      </c>
      <c r="Q9" s="225"/>
      <c r="R9" s="225" t="s">
        <v>57</v>
      </c>
      <c r="S9" s="225"/>
      <c r="T9" s="225" t="s">
        <v>13</v>
      </c>
      <c r="U9" s="225"/>
      <c r="V9" s="225" t="s">
        <v>57</v>
      </c>
      <c r="W9" s="225"/>
      <c r="X9" s="225" t="s">
        <v>13</v>
      </c>
      <c r="Y9" s="225"/>
      <c r="Z9" s="225" t="s">
        <v>57</v>
      </c>
      <c r="AA9" s="225"/>
      <c r="AB9" s="225" t="s">
        <v>13</v>
      </c>
      <c r="AC9" s="225"/>
      <c r="AD9" s="225" t="s">
        <v>13</v>
      </c>
      <c r="AE9" s="225"/>
      <c r="AF9" s="225" t="s">
        <v>13</v>
      </c>
      <c r="AG9" s="225"/>
    </row>
    <row r="10" spans="1:33" s="1" customFormat="1" ht="13">
      <c r="A10" s="234"/>
      <c r="B10" s="226"/>
      <c r="C10" s="233"/>
      <c r="D10" s="235"/>
      <c r="E10" s="225"/>
      <c r="F10" s="225"/>
      <c r="G10" s="225"/>
      <c r="H10" s="225"/>
      <c r="I10" s="236"/>
      <c r="J10" s="235"/>
      <c r="K10" s="225"/>
      <c r="L10" s="225"/>
      <c r="M10" s="225"/>
      <c r="N10" s="225"/>
      <c r="O10" s="236"/>
      <c r="P10" s="157" t="s">
        <v>49</v>
      </c>
      <c r="Q10" s="84" t="s">
        <v>0</v>
      </c>
      <c r="R10" s="85" t="s">
        <v>49</v>
      </c>
      <c r="S10" s="84" t="s">
        <v>0</v>
      </c>
      <c r="T10" s="86" t="s">
        <v>49</v>
      </c>
      <c r="U10" s="84" t="s">
        <v>0</v>
      </c>
      <c r="V10" s="87" t="s">
        <v>49</v>
      </c>
      <c r="W10" s="84" t="s">
        <v>0</v>
      </c>
      <c r="X10" s="86" t="s">
        <v>49</v>
      </c>
      <c r="Y10" s="84" t="s">
        <v>0</v>
      </c>
      <c r="Z10" s="87" t="s">
        <v>49</v>
      </c>
      <c r="AA10" s="84" t="s">
        <v>0</v>
      </c>
      <c r="AB10" s="83" t="s">
        <v>49</v>
      </c>
      <c r="AC10" s="84" t="s">
        <v>0</v>
      </c>
      <c r="AD10" s="86" t="s">
        <v>49</v>
      </c>
      <c r="AE10" s="84" t="s">
        <v>0</v>
      </c>
      <c r="AF10" s="86" t="s">
        <v>49</v>
      </c>
      <c r="AG10" s="84" t="s">
        <v>0</v>
      </c>
    </row>
    <row r="11" spans="1:33" s="1" customFormat="1" ht="26">
      <c r="A11" s="88">
        <v>1</v>
      </c>
      <c r="B11" s="89" t="s">
        <v>15</v>
      </c>
      <c r="C11" s="132" t="s">
        <v>2</v>
      </c>
      <c r="D11" s="135" t="s">
        <v>47</v>
      </c>
      <c r="E11" s="90">
        <v>0.28999999999999998</v>
      </c>
      <c r="F11" s="90" t="s">
        <v>47</v>
      </c>
      <c r="G11" s="90">
        <v>0.28999999999999998</v>
      </c>
      <c r="H11" s="90" t="s">
        <v>47</v>
      </c>
      <c r="I11" s="136">
        <v>0.28999999999999998</v>
      </c>
      <c r="J11" s="161">
        <v>4.6620000000000002E-2</v>
      </c>
      <c r="K11" s="92">
        <v>0.28999999999999998</v>
      </c>
      <c r="L11" s="91">
        <v>4.6620000000000002E-2</v>
      </c>
      <c r="M11" s="92">
        <v>0.28999999999999998</v>
      </c>
      <c r="N11" s="91">
        <v>4.6620000000000002E-2</v>
      </c>
      <c r="O11" s="162">
        <v>0.28999999999999998</v>
      </c>
      <c r="P11" s="158" t="s">
        <v>47</v>
      </c>
      <c r="Q11" s="94" t="s">
        <v>47</v>
      </c>
      <c r="R11" s="95">
        <f>K11-E11</f>
        <v>0</v>
      </c>
      <c r="S11" s="102">
        <f>R11/E11</f>
        <v>0</v>
      </c>
      <c r="T11" s="97" t="s">
        <v>47</v>
      </c>
      <c r="U11" s="98" t="s">
        <v>47</v>
      </c>
      <c r="V11" s="99">
        <f>M11-G11</f>
        <v>0</v>
      </c>
      <c r="W11" s="102">
        <f>V11/G11</f>
        <v>0</v>
      </c>
      <c r="X11" s="97" t="s">
        <v>47</v>
      </c>
      <c r="Y11" s="94" t="s">
        <v>47</v>
      </c>
      <c r="Z11" s="99">
        <f>O11-I11</f>
        <v>0</v>
      </c>
      <c r="AA11" s="96">
        <f>Z11/I11*100</f>
        <v>0</v>
      </c>
      <c r="AB11" s="93" t="s">
        <v>47</v>
      </c>
      <c r="AC11" s="94" t="s">
        <v>47</v>
      </c>
      <c r="AD11" s="97" t="s">
        <v>47</v>
      </c>
      <c r="AE11" s="98" t="s">
        <v>47</v>
      </c>
      <c r="AF11" s="97" t="s">
        <v>47</v>
      </c>
      <c r="AG11" s="94" t="s">
        <v>47</v>
      </c>
    </row>
    <row r="12" spans="1:33" s="1" customFormat="1" ht="26">
      <c r="A12" s="88">
        <v>2</v>
      </c>
      <c r="B12" s="89" t="s">
        <v>26</v>
      </c>
      <c r="C12" s="228" t="s">
        <v>16</v>
      </c>
      <c r="D12" s="135">
        <v>0.73</v>
      </c>
      <c r="E12" s="90" t="s">
        <v>47</v>
      </c>
      <c r="F12" s="101">
        <v>0.70079999999999998</v>
      </c>
      <c r="G12" s="90" t="s">
        <v>47</v>
      </c>
      <c r="H12" s="101">
        <v>0.70079999999999998</v>
      </c>
      <c r="I12" s="136" t="s">
        <v>47</v>
      </c>
      <c r="J12" s="135">
        <v>0.65700000000000003</v>
      </c>
      <c r="K12" s="90">
        <v>2.93</v>
      </c>
      <c r="L12" s="90">
        <v>0.65700000000000003</v>
      </c>
      <c r="M12" s="90">
        <v>2.93</v>
      </c>
      <c r="N12" s="90">
        <v>0.65700000000000003</v>
      </c>
      <c r="O12" s="136">
        <v>2.93</v>
      </c>
      <c r="P12" s="134">
        <f>J12-D12</f>
        <v>-7.2999999999999954E-2</v>
      </c>
      <c r="Q12" s="102">
        <f>P12/D12</f>
        <v>-9.9999999999999936E-2</v>
      </c>
      <c r="R12" s="95" t="s">
        <v>47</v>
      </c>
      <c r="S12" s="96" t="s">
        <v>47</v>
      </c>
      <c r="T12" s="101">
        <f>L12-F12</f>
        <v>-4.379999999999995E-2</v>
      </c>
      <c r="U12" s="102">
        <f>T12/F12</f>
        <v>-6.2499999999999931E-2</v>
      </c>
      <c r="V12" s="95" t="s">
        <v>47</v>
      </c>
      <c r="W12" s="96" t="s">
        <v>47</v>
      </c>
      <c r="X12" s="101">
        <f t="shared" ref="X12" si="0">N12-H12</f>
        <v>-4.379999999999995E-2</v>
      </c>
      <c r="Y12" s="102">
        <f>X12/H12</f>
        <v>-6.2499999999999931E-2</v>
      </c>
      <c r="Z12" s="95" t="s">
        <v>47</v>
      </c>
      <c r="AA12" s="96" t="s">
        <v>47</v>
      </c>
      <c r="AB12" s="100">
        <f>J12-D12*0.8</f>
        <v>7.3000000000000065E-2</v>
      </c>
      <c r="AC12" s="102">
        <f>AB12/(D12*0.8)</f>
        <v>0.12500000000000011</v>
      </c>
      <c r="AD12" s="101">
        <f>L12-F12*0.8</f>
        <v>9.6360000000000001E-2</v>
      </c>
      <c r="AE12" s="102">
        <f>AD12/(F12*0.8)</f>
        <v>0.171875</v>
      </c>
      <c r="AF12" s="101">
        <f>N12-H12*0.8</f>
        <v>9.6360000000000001E-2</v>
      </c>
      <c r="AG12" s="102">
        <f>AF12/(H12*0.8)</f>
        <v>0.171875</v>
      </c>
    </row>
    <row r="13" spans="1:33" s="1" customFormat="1" ht="26">
      <c r="A13" s="88" t="s">
        <v>74</v>
      </c>
      <c r="B13" s="89" t="s">
        <v>157</v>
      </c>
      <c r="C13" s="228"/>
      <c r="D13" s="142">
        <v>3.0000000000000001E-3</v>
      </c>
      <c r="E13" s="107" t="s">
        <v>47</v>
      </c>
      <c r="F13" s="107">
        <v>3.0000000000000001E-3</v>
      </c>
      <c r="G13" s="107" t="s">
        <v>47</v>
      </c>
      <c r="H13" s="107">
        <v>3.0000000000000001E-3</v>
      </c>
      <c r="I13" s="136" t="s">
        <v>47</v>
      </c>
      <c r="J13" s="135">
        <v>2.7E-2</v>
      </c>
      <c r="K13" s="90" t="s">
        <v>47</v>
      </c>
      <c r="L13" s="90">
        <v>2.7E-2</v>
      </c>
      <c r="M13" s="90" t="s">
        <v>47</v>
      </c>
      <c r="N13" s="90">
        <v>2.7E-2</v>
      </c>
      <c r="O13" s="136" t="s">
        <v>47</v>
      </c>
      <c r="P13" s="134">
        <f t="shared" ref="P13:P15" si="1">J13-D13</f>
        <v>2.4E-2</v>
      </c>
      <c r="Q13" s="102">
        <f t="shared" ref="Q13:Q15" si="2">P13/D13</f>
        <v>8</v>
      </c>
      <c r="R13" s="95" t="s">
        <v>47</v>
      </c>
      <c r="S13" s="96" t="s">
        <v>47</v>
      </c>
      <c r="T13" s="101">
        <f>L13-F13</f>
        <v>2.4E-2</v>
      </c>
      <c r="U13" s="102">
        <f>T13/F13</f>
        <v>8</v>
      </c>
      <c r="V13" s="99" t="s">
        <v>47</v>
      </c>
      <c r="W13" s="96" t="s">
        <v>47</v>
      </c>
      <c r="X13" s="101">
        <f t="shared" ref="X13:X15" si="3">N13-H13</f>
        <v>2.4E-2</v>
      </c>
      <c r="Y13" s="102">
        <f t="shared" ref="Y13:Y15" si="4">X13/H13</f>
        <v>8</v>
      </c>
      <c r="Z13" s="95" t="s">
        <v>47</v>
      </c>
      <c r="AA13" s="96" t="s">
        <v>47</v>
      </c>
      <c r="AB13" s="100"/>
      <c r="AC13" s="102"/>
      <c r="AD13" s="101"/>
      <c r="AE13" s="102"/>
      <c r="AF13" s="101"/>
      <c r="AG13" s="102"/>
    </row>
    <row r="14" spans="1:33" s="1" customFormat="1" ht="39">
      <c r="A14" s="88" t="s">
        <v>75</v>
      </c>
      <c r="B14" s="89" t="s">
        <v>159</v>
      </c>
      <c r="C14" s="228"/>
      <c r="D14" s="137">
        <v>2.1999999999999999E-2</v>
      </c>
      <c r="E14" s="104" t="s">
        <v>47</v>
      </c>
      <c r="F14" s="100">
        <v>2.1999999999999999E-2</v>
      </c>
      <c r="G14" s="104" t="s">
        <v>47</v>
      </c>
      <c r="H14" s="100">
        <v>2.1999999999999999E-2</v>
      </c>
      <c r="I14" s="138" t="s">
        <v>47</v>
      </c>
      <c r="J14" s="137">
        <v>1.9800000000000002E-2</v>
      </c>
      <c r="K14" s="104" t="s">
        <v>47</v>
      </c>
      <c r="L14" s="103">
        <v>1.9800000000000002E-2</v>
      </c>
      <c r="M14" s="104" t="s">
        <v>47</v>
      </c>
      <c r="N14" s="103">
        <v>1.9800000000000002E-2</v>
      </c>
      <c r="O14" s="138" t="s">
        <v>47</v>
      </c>
      <c r="P14" s="134">
        <f t="shared" si="1"/>
        <v>-2.1999999999999971E-3</v>
      </c>
      <c r="Q14" s="102">
        <f t="shared" si="2"/>
        <v>-9.9999999999999881E-2</v>
      </c>
      <c r="R14" s="95" t="s">
        <v>47</v>
      </c>
      <c r="S14" s="96" t="s">
        <v>47</v>
      </c>
      <c r="T14" s="101">
        <f t="shared" ref="T14:T15" si="5">L14-F14</f>
        <v>-2.1999999999999971E-3</v>
      </c>
      <c r="U14" s="102">
        <f t="shared" ref="U14:U15" si="6">T14/F14</f>
        <v>-9.9999999999999881E-2</v>
      </c>
      <c r="V14" s="99" t="s">
        <v>47</v>
      </c>
      <c r="W14" s="96" t="s">
        <v>47</v>
      </c>
      <c r="X14" s="101">
        <f t="shared" si="3"/>
        <v>-2.1999999999999971E-3</v>
      </c>
      <c r="Y14" s="102">
        <f t="shared" si="4"/>
        <v>-9.9999999999999881E-2</v>
      </c>
      <c r="Z14" s="99" t="s">
        <v>47</v>
      </c>
      <c r="AA14" s="96" t="s">
        <v>47</v>
      </c>
      <c r="AB14" s="100">
        <f t="shared" ref="AB14:AB15" si="7">J14-D14*0.8</f>
        <v>2.2000000000000006E-3</v>
      </c>
      <c r="AC14" s="102">
        <f t="shared" ref="AC14:AC15" si="8">AB14/(D14*0.8)</f>
        <v>0.12500000000000003</v>
      </c>
      <c r="AD14" s="101">
        <f t="shared" ref="AD14:AD15" si="9">L14-F14*0.8</f>
        <v>2.2000000000000006E-3</v>
      </c>
      <c r="AE14" s="102">
        <f t="shared" ref="AE14:AE15" si="10">AD14/(F14*0.8)</f>
        <v>0.12500000000000003</v>
      </c>
      <c r="AF14" s="101">
        <f t="shared" ref="AF14:AF15" si="11">N14-H14*0.8</f>
        <v>2.2000000000000006E-3</v>
      </c>
      <c r="AG14" s="102">
        <f t="shared" ref="AG14:AG15" si="12">AF14/(H14*0.8)</f>
        <v>0.12500000000000003</v>
      </c>
    </row>
    <row r="15" spans="1:33" s="1" customFormat="1" ht="26">
      <c r="A15" s="88" t="s">
        <v>158</v>
      </c>
      <c r="B15" s="89" t="s">
        <v>63</v>
      </c>
      <c r="C15" s="228"/>
      <c r="D15" s="137">
        <v>8.0000000000000002E-3</v>
      </c>
      <c r="E15" s="104" t="s">
        <v>47</v>
      </c>
      <c r="F15" s="100">
        <v>8.0000000000000002E-3</v>
      </c>
      <c r="G15" s="104" t="s">
        <v>47</v>
      </c>
      <c r="H15" s="100">
        <v>8.0000000000000002E-3</v>
      </c>
      <c r="I15" s="138" t="s">
        <v>47</v>
      </c>
      <c r="J15" s="137">
        <v>7.1999999999999998E-3</v>
      </c>
      <c r="K15" s="91" t="s">
        <v>47</v>
      </c>
      <c r="L15" s="103">
        <v>7.1999999999999998E-3</v>
      </c>
      <c r="M15" s="91" t="s">
        <v>47</v>
      </c>
      <c r="N15" s="103">
        <v>7.1999999999999998E-3</v>
      </c>
      <c r="O15" s="163" t="s">
        <v>47</v>
      </c>
      <c r="P15" s="134">
        <f t="shared" si="1"/>
        <v>-8.0000000000000036E-4</v>
      </c>
      <c r="Q15" s="102">
        <f t="shared" si="2"/>
        <v>-0.10000000000000005</v>
      </c>
      <c r="R15" s="95" t="s">
        <v>47</v>
      </c>
      <c r="S15" s="96" t="s">
        <v>47</v>
      </c>
      <c r="T15" s="101">
        <f t="shared" si="5"/>
        <v>-8.0000000000000036E-4</v>
      </c>
      <c r="U15" s="102">
        <f t="shared" si="6"/>
        <v>-0.10000000000000005</v>
      </c>
      <c r="V15" s="99" t="s">
        <v>47</v>
      </c>
      <c r="W15" s="96" t="s">
        <v>47</v>
      </c>
      <c r="X15" s="101">
        <f t="shared" si="3"/>
        <v>-8.0000000000000036E-4</v>
      </c>
      <c r="Y15" s="102">
        <f t="shared" si="4"/>
        <v>-0.10000000000000005</v>
      </c>
      <c r="Z15" s="99" t="s">
        <v>47</v>
      </c>
      <c r="AA15" s="96" t="s">
        <v>47</v>
      </c>
      <c r="AB15" s="100">
        <f t="shared" si="7"/>
        <v>7.999999999999995E-4</v>
      </c>
      <c r="AC15" s="102">
        <f t="shared" si="8"/>
        <v>0.12499999999999992</v>
      </c>
      <c r="AD15" s="101">
        <f t="shared" si="9"/>
        <v>7.999999999999995E-4</v>
      </c>
      <c r="AE15" s="102">
        <f t="shared" si="10"/>
        <v>0.12499999999999992</v>
      </c>
      <c r="AF15" s="101">
        <f t="shared" si="11"/>
        <v>7.999999999999995E-4</v>
      </c>
      <c r="AG15" s="102">
        <f t="shared" si="12"/>
        <v>0.12499999999999992</v>
      </c>
    </row>
    <row r="16" spans="1:33" s="1" customFormat="1" ht="14.25" customHeight="1">
      <c r="A16" s="88" t="s">
        <v>76</v>
      </c>
      <c r="B16" s="89" t="s">
        <v>64</v>
      </c>
      <c r="C16" s="228" t="s">
        <v>111</v>
      </c>
      <c r="D16" s="139" t="s">
        <v>47</v>
      </c>
      <c r="E16" s="106">
        <v>0.26558999999999999</v>
      </c>
      <c r="F16" s="101" t="s">
        <v>47</v>
      </c>
      <c r="G16" s="106">
        <v>0.26558999999999999</v>
      </c>
      <c r="H16" s="101" t="s">
        <v>47</v>
      </c>
      <c r="I16" s="151">
        <v>0.26558999999999999</v>
      </c>
      <c r="J16" s="139" t="s">
        <v>47</v>
      </c>
      <c r="K16" s="105">
        <v>0.26558999999999999</v>
      </c>
      <c r="L16" s="101" t="s">
        <v>47</v>
      </c>
      <c r="M16" s="105">
        <v>0.26558999999999999</v>
      </c>
      <c r="N16" s="101" t="s">
        <v>47</v>
      </c>
      <c r="O16" s="141">
        <v>0.26558999999999999</v>
      </c>
      <c r="P16" s="134" t="s">
        <v>47</v>
      </c>
      <c r="Q16" s="96" t="s">
        <v>47</v>
      </c>
      <c r="R16" s="95">
        <f t="shared" ref="R16:R25" si="13">K16-E16</f>
        <v>0</v>
      </c>
      <c r="S16" s="102">
        <f t="shared" ref="S16:S25" si="14">R16/E16</f>
        <v>0</v>
      </c>
      <c r="T16" s="100" t="s">
        <v>47</v>
      </c>
      <c r="U16" s="96" t="s">
        <v>47</v>
      </c>
      <c r="V16" s="99">
        <f t="shared" ref="V16:V25" si="15">M16-G16</f>
        <v>0</v>
      </c>
      <c r="W16" s="102">
        <f t="shared" ref="W16:W25" si="16">V16/G16</f>
        <v>0</v>
      </c>
      <c r="X16" s="100" t="s">
        <v>47</v>
      </c>
      <c r="Y16" s="96" t="s">
        <v>47</v>
      </c>
      <c r="Z16" s="99">
        <f t="shared" ref="Z16:Z25" si="17">O16-I16</f>
        <v>0</v>
      </c>
      <c r="AA16" s="102">
        <f t="shared" ref="AA16:AA25" si="18">Z16/I16</f>
        <v>0</v>
      </c>
      <c r="AB16" s="100" t="s">
        <v>47</v>
      </c>
      <c r="AC16" s="96" t="s">
        <v>47</v>
      </c>
      <c r="AD16" s="100" t="s">
        <v>47</v>
      </c>
      <c r="AE16" s="96" t="s">
        <v>47</v>
      </c>
      <c r="AF16" s="100" t="s">
        <v>47</v>
      </c>
      <c r="AG16" s="96" t="s">
        <v>47</v>
      </c>
    </row>
    <row r="17" spans="1:33" s="1" customFormat="1" ht="13">
      <c r="A17" s="88" t="s">
        <v>77</v>
      </c>
      <c r="B17" s="89" t="s">
        <v>65</v>
      </c>
      <c r="C17" s="228"/>
      <c r="D17" s="139" t="s">
        <v>47</v>
      </c>
      <c r="E17" s="106">
        <v>0.33141300000000001</v>
      </c>
      <c r="F17" s="101" t="s">
        <v>47</v>
      </c>
      <c r="G17" s="106">
        <v>0.33141300000000001</v>
      </c>
      <c r="H17" s="101" t="s">
        <v>47</v>
      </c>
      <c r="I17" s="151">
        <v>0.33141300000000001</v>
      </c>
      <c r="J17" s="139" t="s">
        <v>47</v>
      </c>
      <c r="K17" s="106">
        <v>0.33141300000000001</v>
      </c>
      <c r="L17" s="101" t="s">
        <v>47</v>
      </c>
      <c r="M17" s="106">
        <v>0.33141300000000001</v>
      </c>
      <c r="N17" s="101" t="s">
        <v>47</v>
      </c>
      <c r="O17" s="151">
        <v>0.33141300000000001</v>
      </c>
      <c r="P17" s="134" t="s">
        <v>47</v>
      </c>
      <c r="Q17" s="96" t="s">
        <v>47</v>
      </c>
      <c r="R17" s="95">
        <f t="shared" si="13"/>
        <v>0</v>
      </c>
      <c r="S17" s="102">
        <f t="shared" si="14"/>
        <v>0</v>
      </c>
      <c r="T17" s="100" t="s">
        <v>47</v>
      </c>
      <c r="U17" s="96" t="s">
        <v>47</v>
      </c>
      <c r="V17" s="99">
        <f t="shared" si="15"/>
        <v>0</v>
      </c>
      <c r="W17" s="102">
        <f t="shared" si="16"/>
        <v>0</v>
      </c>
      <c r="X17" s="100" t="s">
        <v>47</v>
      </c>
      <c r="Y17" s="96" t="s">
        <v>47</v>
      </c>
      <c r="Z17" s="99">
        <f t="shared" si="17"/>
        <v>0</v>
      </c>
      <c r="AA17" s="102">
        <f t="shared" si="18"/>
        <v>0</v>
      </c>
      <c r="AB17" s="100" t="s">
        <v>47</v>
      </c>
      <c r="AC17" s="96" t="s">
        <v>47</v>
      </c>
      <c r="AD17" s="100" t="s">
        <v>47</v>
      </c>
      <c r="AE17" s="96" t="s">
        <v>47</v>
      </c>
      <c r="AF17" s="100" t="s">
        <v>47</v>
      </c>
      <c r="AG17" s="96" t="s">
        <v>47</v>
      </c>
    </row>
    <row r="18" spans="1:33" s="1" customFormat="1" ht="13">
      <c r="A18" s="88" t="s">
        <v>102</v>
      </c>
      <c r="B18" s="89" t="s">
        <v>146</v>
      </c>
      <c r="C18" s="228"/>
      <c r="D18" s="140" t="s">
        <v>47</v>
      </c>
      <c r="E18" s="106">
        <v>0.26173600000000002</v>
      </c>
      <c r="F18" s="105" t="s">
        <v>47</v>
      </c>
      <c r="G18" s="106">
        <v>0.26173600000000002</v>
      </c>
      <c r="H18" s="105" t="s">
        <v>47</v>
      </c>
      <c r="I18" s="151">
        <v>0.26173600000000002</v>
      </c>
      <c r="J18" s="140" t="s">
        <v>47</v>
      </c>
      <c r="K18" s="106">
        <v>0.26173600000000002</v>
      </c>
      <c r="L18" s="105" t="s">
        <v>47</v>
      </c>
      <c r="M18" s="106">
        <v>0.26173600000000002</v>
      </c>
      <c r="N18" s="105" t="s">
        <v>47</v>
      </c>
      <c r="O18" s="151">
        <v>0.26173600000000002</v>
      </c>
      <c r="P18" s="134" t="s">
        <v>47</v>
      </c>
      <c r="Q18" s="96" t="s">
        <v>47</v>
      </c>
      <c r="R18" s="95">
        <f t="shared" si="13"/>
        <v>0</v>
      </c>
      <c r="S18" s="102">
        <f t="shared" si="14"/>
        <v>0</v>
      </c>
      <c r="T18" s="100" t="s">
        <v>47</v>
      </c>
      <c r="U18" s="96" t="s">
        <v>47</v>
      </c>
      <c r="V18" s="99">
        <f t="shared" si="15"/>
        <v>0</v>
      </c>
      <c r="W18" s="102">
        <f t="shared" si="16"/>
        <v>0</v>
      </c>
      <c r="X18" s="100" t="s">
        <v>47</v>
      </c>
      <c r="Y18" s="96" t="s">
        <v>47</v>
      </c>
      <c r="Z18" s="99">
        <f t="shared" si="17"/>
        <v>0</v>
      </c>
      <c r="AA18" s="102">
        <f t="shared" si="18"/>
        <v>0</v>
      </c>
      <c r="AB18" s="100" t="s">
        <v>47</v>
      </c>
      <c r="AC18" s="96" t="s">
        <v>47</v>
      </c>
      <c r="AD18" s="100" t="s">
        <v>47</v>
      </c>
      <c r="AE18" s="96" t="s">
        <v>47</v>
      </c>
      <c r="AF18" s="100" t="s">
        <v>47</v>
      </c>
      <c r="AG18" s="96" t="s">
        <v>47</v>
      </c>
    </row>
    <row r="19" spans="1:33" s="1" customFormat="1" ht="13">
      <c r="A19" s="88" t="s">
        <v>112</v>
      </c>
      <c r="B19" s="89" t="s">
        <v>113</v>
      </c>
      <c r="C19" s="132" t="s">
        <v>16</v>
      </c>
      <c r="D19" s="142" t="s">
        <v>47</v>
      </c>
      <c r="E19" s="106">
        <v>2.133264</v>
      </c>
      <c r="F19" s="107" t="s">
        <v>47</v>
      </c>
      <c r="G19" s="106">
        <v>2.133264</v>
      </c>
      <c r="H19" s="107" t="s">
        <v>47</v>
      </c>
      <c r="I19" s="151">
        <v>2.133264</v>
      </c>
      <c r="J19" s="142" t="s">
        <v>47</v>
      </c>
      <c r="K19" s="106">
        <v>2.133264</v>
      </c>
      <c r="L19" s="107" t="s">
        <v>47</v>
      </c>
      <c r="M19" s="106">
        <v>2.133264</v>
      </c>
      <c r="N19" s="107" t="s">
        <v>47</v>
      </c>
      <c r="O19" s="151">
        <v>2.133264</v>
      </c>
      <c r="P19" s="134" t="s">
        <v>47</v>
      </c>
      <c r="Q19" s="96" t="s">
        <v>47</v>
      </c>
      <c r="R19" s="95">
        <f t="shared" si="13"/>
        <v>0</v>
      </c>
      <c r="S19" s="102">
        <f t="shared" si="14"/>
        <v>0</v>
      </c>
      <c r="T19" s="100" t="s">
        <v>47</v>
      </c>
      <c r="U19" s="96" t="s">
        <v>47</v>
      </c>
      <c r="V19" s="99">
        <f t="shared" si="15"/>
        <v>0</v>
      </c>
      <c r="W19" s="102">
        <f t="shared" si="16"/>
        <v>0</v>
      </c>
      <c r="X19" s="100" t="s">
        <v>47</v>
      </c>
      <c r="Y19" s="96" t="s">
        <v>47</v>
      </c>
      <c r="Z19" s="99">
        <f t="shared" si="17"/>
        <v>0</v>
      </c>
      <c r="AA19" s="102">
        <f t="shared" si="18"/>
        <v>0</v>
      </c>
      <c r="AB19" s="100" t="s">
        <v>47</v>
      </c>
      <c r="AC19" s="96" t="s">
        <v>47</v>
      </c>
      <c r="AD19" s="100" t="s">
        <v>47</v>
      </c>
      <c r="AE19" s="96" t="s">
        <v>47</v>
      </c>
      <c r="AF19" s="100" t="s">
        <v>47</v>
      </c>
      <c r="AG19" s="96" t="s">
        <v>47</v>
      </c>
    </row>
    <row r="20" spans="1:33" s="1" customFormat="1" ht="26">
      <c r="A20" s="88">
        <v>3</v>
      </c>
      <c r="B20" s="89" t="s">
        <v>17</v>
      </c>
      <c r="C20" s="132" t="s">
        <v>18</v>
      </c>
      <c r="D20" s="144">
        <v>0.14399999999999999</v>
      </c>
      <c r="E20" s="100">
        <v>1.7877000000000001</v>
      </c>
      <c r="F20" s="100">
        <v>0.14399999999999999</v>
      </c>
      <c r="G20" s="100">
        <v>1.7877000000000001</v>
      </c>
      <c r="H20" s="100">
        <v>0.14399999999999999</v>
      </c>
      <c r="I20" s="143">
        <v>1.7877000000000001</v>
      </c>
      <c r="J20" s="137">
        <v>0.12959999999999999</v>
      </c>
      <c r="K20" s="103">
        <v>1.7877000000000001</v>
      </c>
      <c r="L20" s="103">
        <v>0.12959999999999999</v>
      </c>
      <c r="M20" s="103">
        <v>1.7877000000000001</v>
      </c>
      <c r="N20" s="103">
        <v>0.12959999999999999</v>
      </c>
      <c r="O20" s="164">
        <v>1.7877000000000001</v>
      </c>
      <c r="P20" s="134">
        <f>J20-D20</f>
        <v>-1.4399999999999996E-2</v>
      </c>
      <c r="Q20" s="102">
        <f>P20/D20</f>
        <v>-9.9999999999999978E-2</v>
      </c>
      <c r="R20" s="95">
        <f t="shared" si="13"/>
        <v>0</v>
      </c>
      <c r="S20" s="102">
        <f t="shared" si="14"/>
        <v>0</v>
      </c>
      <c r="T20" s="101">
        <f>L20-F20</f>
        <v>-1.4399999999999996E-2</v>
      </c>
      <c r="U20" s="102">
        <f>T20/F20</f>
        <v>-9.9999999999999978E-2</v>
      </c>
      <c r="V20" s="99">
        <f t="shared" si="15"/>
        <v>0</v>
      </c>
      <c r="W20" s="102">
        <f t="shared" si="16"/>
        <v>0</v>
      </c>
      <c r="X20" s="101">
        <f t="shared" ref="X20" si="19">N20-H20</f>
        <v>-1.4399999999999996E-2</v>
      </c>
      <c r="Y20" s="102">
        <f>X20/H20</f>
        <v>-9.9999999999999978E-2</v>
      </c>
      <c r="Z20" s="99">
        <f t="shared" si="17"/>
        <v>0</v>
      </c>
      <c r="AA20" s="102">
        <f t="shared" si="18"/>
        <v>0</v>
      </c>
      <c r="AB20" s="100">
        <f>J20-D20*0.8</f>
        <v>1.4399999999999996E-2</v>
      </c>
      <c r="AC20" s="102">
        <f>AB20/(D20*0.8)</f>
        <v>0.12499999999999997</v>
      </c>
      <c r="AD20" s="101">
        <f>L20-F20*0.8</f>
        <v>1.4399999999999996E-2</v>
      </c>
      <c r="AE20" s="102">
        <f>AD20/(F20*0.8)</f>
        <v>0.12499999999999997</v>
      </c>
      <c r="AF20" s="101">
        <f>N20-H20*0.8</f>
        <v>1.4399999999999996E-2</v>
      </c>
      <c r="AG20" s="102">
        <f>AF20/(H20*0.8)</f>
        <v>0.12499999999999997</v>
      </c>
    </row>
    <row r="21" spans="1:33" s="1" customFormat="1" ht="26">
      <c r="A21" s="88" t="s">
        <v>170</v>
      </c>
      <c r="B21" s="108" t="s">
        <v>19</v>
      </c>
      <c r="C21" s="132" t="s">
        <v>16</v>
      </c>
      <c r="D21" s="139" t="s">
        <v>47</v>
      </c>
      <c r="E21" s="90">
        <v>0.54</v>
      </c>
      <c r="F21" s="101" t="s">
        <v>47</v>
      </c>
      <c r="G21" s="90">
        <v>0.54</v>
      </c>
      <c r="H21" s="101" t="s">
        <v>47</v>
      </c>
      <c r="I21" s="136">
        <v>0.54</v>
      </c>
      <c r="J21" s="165" t="s">
        <v>47</v>
      </c>
      <c r="K21" s="109">
        <v>0.54</v>
      </c>
      <c r="L21" s="104" t="s">
        <v>47</v>
      </c>
      <c r="M21" s="109">
        <v>0.54</v>
      </c>
      <c r="N21" s="104" t="s">
        <v>47</v>
      </c>
      <c r="O21" s="166">
        <v>0.54</v>
      </c>
      <c r="P21" s="158" t="s">
        <v>47</v>
      </c>
      <c r="Q21" s="94" t="s">
        <v>47</v>
      </c>
      <c r="R21" s="95">
        <f t="shared" si="13"/>
        <v>0</v>
      </c>
      <c r="S21" s="102">
        <f t="shared" si="14"/>
        <v>0</v>
      </c>
      <c r="T21" s="97" t="s">
        <v>47</v>
      </c>
      <c r="U21" s="98" t="s">
        <v>47</v>
      </c>
      <c r="V21" s="99">
        <f t="shared" si="15"/>
        <v>0</v>
      </c>
      <c r="W21" s="102">
        <f t="shared" si="16"/>
        <v>0</v>
      </c>
      <c r="X21" s="97" t="s">
        <v>47</v>
      </c>
      <c r="Y21" s="94" t="s">
        <v>47</v>
      </c>
      <c r="Z21" s="99">
        <f t="shared" si="17"/>
        <v>0</v>
      </c>
      <c r="AA21" s="102">
        <f t="shared" si="18"/>
        <v>0</v>
      </c>
      <c r="AB21" s="93" t="s">
        <v>47</v>
      </c>
      <c r="AC21" s="94" t="s">
        <v>47</v>
      </c>
      <c r="AD21" s="97" t="s">
        <v>47</v>
      </c>
      <c r="AE21" s="98" t="s">
        <v>47</v>
      </c>
      <c r="AF21" s="97" t="s">
        <v>47</v>
      </c>
      <c r="AG21" s="94" t="s">
        <v>47</v>
      </c>
    </row>
    <row r="22" spans="1:33" s="1" customFormat="1" ht="13">
      <c r="A22" s="88" t="s">
        <v>115</v>
      </c>
      <c r="B22" s="89" t="s">
        <v>20</v>
      </c>
      <c r="C22" s="228" t="s">
        <v>37</v>
      </c>
      <c r="D22" s="144">
        <v>5.9999999999999995E-4</v>
      </c>
      <c r="E22" s="106">
        <v>6.7863000000000007E-2</v>
      </c>
      <c r="F22" s="100">
        <f>D22</f>
        <v>5.9999999999999995E-4</v>
      </c>
      <c r="G22" s="106">
        <v>6.7863000000000007E-2</v>
      </c>
      <c r="H22" s="100">
        <f>D22</f>
        <v>5.9999999999999995E-4</v>
      </c>
      <c r="I22" s="151">
        <v>6.7863000000000007E-2</v>
      </c>
      <c r="J22" s="144">
        <v>3.5999999999999999E-3</v>
      </c>
      <c r="K22" s="106">
        <v>6.7863000000000007E-2</v>
      </c>
      <c r="L22" s="100">
        <v>3.5999999999999999E-3</v>
      </c>
      <c r="M22" s="106">
        <v>6.7863000000000007E-2</v>
      </c>
      <c r="N22" s="100">
        <v>3.5999999999999999E-3</v>
      </c>
      <c r="O22" s="151">
        <v>6.7863000000000007E-2</v>
      </c>
      <c r="P22" s="134">
        <f>J22-D22</f>
        <v>3.0000000000000001E-3</v>
      </c>
      <c r="Q22" s="102">
        <f>P22/D22</f>
        <v>5.0000000000000009</v>
      </c>
      <c r="R22" s="95">
        <f t="shared" si="13"/>
        <v>0</v>
      </c>
      <c r="S22" s="102">
        <f t="shared" si="14"/>
        <v>0</v>
      </c>
      <c r="T22" s="101">
        <f>L22-F22</f>
        <v>3.0000000000000001E-3</v>
      </c>
      <c r="U22" s="102">
        <f>T22/F22</f>
        <v>5.0000000000000009</v>
      </c>
      <c r="V22" s="99">
        <f t="shared" si="15"/>
        <v>0</v>
      </c>
      <c r="W22" s="102">
        <f t="shared" si="16"/>
        <v>0</v>
      </c>
      <c r="X22" s="101">
        <f t="shared" ref="X22" si="20">N22-H22</f>
        <v>3.0000000000000001E-3</v>
      </c>
      <c r="Y22" s="102">
        <f>X22/H22</f>
        <v>5.0000000000000009</v>
      </c>
      <c r="Z22" s="99">
        <f t="shared" si="17"/>
        <v>0</v>
      </c>
      <c r="AA22" s="102">
        <f t="shared" si="18"/>
        <v>0</v>
      </c>
      <c r="AB22" s="100">
        <f>J22-D22*0.8</f>
        <v>3.1199999999999999E-3</v>
      </c>
      <c r="AC22" s="102">
        <f>AB22/(D22*0.8)</f>
        <v>6.5000000000000009</v>
      </c>
      <c r="AD22" s="101">
        <f>L22-F22*0.8</f>
        <v>3.1199999999999999E-3</v>
      </c>
      <c r="AE22" s="102">
        <f>AD22/(F22*0.8)</f>
        <v>6.5000000000000009</v>
      </c>
      <c r="AF22" s="101">
        <f>N22-H22*0.8</f>
        <v>3.1199999999999999E-3</v>
      </c>
      <c r="AG22" s="102">
        <f>AF22/(H22*0.8)</f>
        <v>6.5000000000000009</v>
      </c>
    </row>
    <row r="23" spans="1:33" s="35" customFormat="1" ht="13">
      <c r="A23" s="111" t="s">
        <v>58</v>
      </c>
      <c r="B23" s="112" t="s">
        <v>59</v>
      </c>
      <c r="C23" s="228"/>
      <c r="D23" s="146" t="s">
        <v>47</v>
      </c>
      <c r="E23" s="114">
        <v>1.0507000000000001E-2</v>
      </c>
      <c r="F23" s="113" t="s">
        <v>47</v>
      </c>
      <c r="G23" s="114">
        <v>1.0507000000000001E-2</v>
      </c>
      <c r="H23" s="113" t="s">
        <v>47</v>
      </c>
      <c r="I23" s="167">
        <v>1.0507000000000001E-2</v>
      </c>
      <c r="J23" s="146" t="s">
        <v>47</v>
      </c>
      <c r="K23" s="114">
        <v>1.0507000000000001E-2</v>
      </c>
      <c r="L23" s="113" t="s">
        <v>47</v>
      </c>
      <c r="M23" s="114">
        <v>1.0507000000000001E-2</v>
      </c>
      <c r="N23" s="113" t="s">
        <v>47</v>
      </c>
      <c r="O23" s="167">
        <v>1.0507000000000001E-2</v>
      </c>
      <c r="P23" s="158" t="s">
        <v>47</v>
      </c>
      <c r="Q23" s="94" t="s">
        <v>47</v>
      </c>
      <c r="R23" s="95">
        <f t="shared" si="13"/>
        <v>0</v>
      </c>
      <c r="S23" s="102">
        <f t="shared" si="14"/>
        <v>0</v>
      </c>
      <c r="T23" s="93" t="s">
        <v>47</v>
      </c>
      <c r="U23" s="94" t="s">
        <v>47</v>
      </c>
      <c r="V23" s="99">
        <f t="shared" si="15"/>
        <v>0</v>
      </c>
      <c r="W23" s="102">
        <f t="shared" si="16"/>
        <v>0</v>
      </c>
      <c r="X23" s="93" t="s">
        <v>47</v>
      </c>
      <c r="Y23" s="94" t="s">
        <v>47</v>
      </c>
      <c r="Z23" s="99">
        <f t="shared" si="17"/>
        <v>0</v>
      </c>
      <c r="AA23" s="102">
        <f t="shared" si="18"/>
        <v>0</v>
      </c>
      <c r="AB23" s="93" t="s">
        <v>47</v>
      </c>
      <c r="AC23" s="94" t="s">
        <v>47</v>
      </c>
      <c r="AD23" s="93" t="s">
        <v>47</v>
      </c>
      <c r="AE23" s="94" t="s">
        <v>47</v>
      </c>
      <c r="AF23" s="93" t="s">
        <v>47</v>
      </c>
      <c r="AG23" s="94" t="s">
        <v>47</v>
      </c>
    </row>
    <row r="24" spans="1:33" s="1" customFormat="1" ht="13.5" customHeight="1">
      <c r="A24" s="88" t="s">
        <v>116</v>
      </c>
      <c r="B24" s="89" t="s">
        <v>21</v>
      </c>
      <c r="C24" s="228" t="s">
        <v>3</v>
      </c>
      <c r="D24" s="147">
        <v>4.0000000000000001E-3</v>
      </c>
      <c r="E24" s="106">
        <v>0.16458500000000001</v>
      </c>
      <c r="F24" s="116">
        <f>D24</f>
        <v>4.0000000000000001E-3</v>
      </c>
      <c r="G24" s="106">
        <v>0.16641600000000001</v>
      </c>
      <c r="H24" s="116">
        <f>D24</f>
        <v>4.0000000000000001E-3</v>
      </c>
      <c r="I24" s="148">
        <v>0.16247900000000001</v>
      </c>
      <c r="J24" s="161">
        <v>1.3140000000000001E-2</v>
      </c>
      <c r="K24" s="106">
        <v>0.16458500000000001</v>
      </c>
      <c r="L24" s="91">
        <v>1.3140000000000001E-2</v>
      </c>
      <c r="M24" s="106">
        <v>0.16641600000000001</v>
      </c>
      <c r="N24" s="91">
        <v>1.3140000000000001E-2</v>
      </c>
      <c r="O24" s="148">
        <v>0.16247900000000001</v>
      </c>
      <c r="P24" s="134">
        <f>J24-D24</f>
        <v>9.1400000000000006E-3</v>
      </c>
      <c r="Q24" s="102">
        <f>P24/D24</f>
        <v>2.2850000000000001</v>
      </c>
      <c r="R24" s="95">
        <f t="shared" si="13"/>
        <v>0</v>
      </c>
      <c r="S24" s="102">
        <f t="shared" si="14"/>
        <v>0</v>
      </c>
      <c r="T24" s="101">
        <f>L24-F24</f>
        <v>9.1400000000000006E-3</v>
      </c>
      <c r="U24" s="102">
        <f>T24/F24</f>
        <v>2.2850000000000001</v>
      </c>
      <c r="V24" s="99">
        <f t="shared" si="15"/>
        <v>0</v>
      </c>
      <c r="W24" s="102">
        <f t="shared" si="16"/>
        <v>0</v>
      </c>
      <c r="X24" s="101">
        <f t="shared" ref="X24" si="21">N24-H24</f>
        <v>9.1400000000000006E-3</v>
      </c>
      <c r="Y24" s="102">
        <f>X24/H24</f>
        <v>2.2850000000000001</v>
      </c>
      <c r="Z24" s="99">
        <f t="shared" si="17"/>
        <v>0</v>
      </c>
      <c r="AA24" s="102">
        <f t="shared" si="18"/>
        <v>0</v>
      </c>
      <c r="AB24" s="100">
        <f>J24-D24*0.8</f>
        <v>9.9400000000000009E-3</v>
      </c>
      <c r="AC24" s="102">
        <f>AB24/(D24*0.8)</f>
        <v>3.1062500000000002</v>
      </c>
      <c r="AD24" s="101">
        <f>L24-F24*0.8</f>
        <v>9.9400000000000009E-3</v>
      </c>
      <c r="AE24" s="102">
        <f>AD24/(F24*0.8)</f>
        <v>3.1062500000000002</v>
      </c>
      <c r="AF24" s="101">
        <f>N24-H24*0.8</f>
        <v>9.9400000000000009E-3</v>
      </c>
      <c r="AG24" s="102">
        <f>AF24/(H24*0.8)</f>
        <v>3.1062500000000002</v>
      </c>
    </row>
    <row r="25" spans="1:33" s="35" customFormat="1" ht="15" customHeight="1">
      <c r="A25" s="111" t="s">
        <v>22</v>
      </c>
      <c r="B25" s="112" t="s">
        <v>59</v>
      </c>
      <c r="C25" s="228"/>
      <c r="D25" s="149" t="s">
        <v>47</v>
      </c>
      <c r="E25" s="117">
        <v>8.6020000000000003E-3</v>
      </c>
      <c r="F25" s="117" t="s">
        <v>47</v>
      </c>
      <c r="G25" s="117">
        <v>8.6020000000000003E-3</v>
      </c>
      <c r="H25" s="117" t="s">
        <v>47</v>
      </c>
      <c r="I25" s="150">
        <v>8.6020000000000003E-3</v>
      </c>
      <c r="J25" s="149" t="s">
        <v>47</v>
      </c>
      <c r="K25" s="117">
        <v>8.6020000000000003E-3</v>
      </c>
      <c r="L25" s="117" t="s">
        <v>47</v>
      </c>
      <c r="M25" s="117">
        <v>8.6020000000000003E-3</v>
      </c>
      <c r="N25" s="117" t="s">
        <v>47</v>
      </c>
      <c r="O25" s="150">
        <v>8.6020000000000003E-3</v>
      </c>
      <c r="P25" s="158" t="s">
        <v>47</v>
      </c>
      <c r="Q25" s="94" t="s">
        <v>47</v>
      </c>
      <c r="R25" s="95">
        <f t="shared" si="13"/>
        <v>0</v>
      </c>
      <c r="S25" s="102">
        <f t="shared" si="14"/>
        <v>0</v>
      </c>
      <c r="T25" s="97" t="s">
        <v>47</v>
      </c>
      <c r="U25" s="98" t="s">
        <v>47</v>
      </c>
      <c r="V25" s="99">
        <f t="shared" si="15"/>
        <v>0</v>
      </c>
      <c r="W25" s="102">
        <f t="shared" si="16"/>
        <v>0</v>
      </c>
      <c r="X25" s="97" t="s">
        <v>47</v>
      </c>
      <c r="Y25" s="94" t="s">
        <v>47</v>
      </c>
      <c r="Z25" s="99">
        <f t="shared" si="17"/>
        <v>0</v>
      </c>
      <c r="AA25" s="102">
        <f t="shared" si="18"/>
        <v>0</v>
      </c>
      <c r="AB25" s="93" t="s">
        <v>47</v>
      </c>
      <c r="AC25" s="94" t="s">
        <v>47</v>
      </c>
      <c r="AD25" s="97" t="s">
        <v>47</v>
      </c>
      <c r="AE25" s="98" t="s">
        <v>47</v>
      </c>
      <c r="AF25" s="97" t="s">
        <v>47</v>
      </c>
      <c r="AG25" s="94" t="s">
        <v>47</v>
      </c>
    </row>
    <row r="26" spans="1:33" s="1" customFormat="1" ht="26">
      <c r="A26" s="88" t="s">
        <v>24</v>
      </c>
      <c r="B26" s="89" t="s">
        <v>25</v>
      </c>
      <c r="C26" s="132" t="s">
        <v>23</v>
      </c>
      <c r="D26" s="147">
        <v>9.1999999999999998E-2</v>
      </c>
      <c r="E26" s="116" t="s">
        <v>47</v>
      </c>
      <c r="F26" s="116">
        <v>9.1999999999999998E-2</v>
      </c>
      <c r="G26" s="116" t="s">
        <v>47</v>
      </c>
      <c r="H26" s="116">
        <v>9.1999999999999998E-2</v>
      </c>
      <c r="I26" s="152" t="s">
        <v>47</v>
      </c>
      <c r="J26" s="161">
        <v>0.12401</v>
      </c>
      <c r="K26" s="115" t="s">
        <v>47</v>
      </c>
      <c r="L26" s="91">
        <v>0.12307</v>
      </c>
      <c r="M26" s="118" t="s">
        <v>47</v>
      </c>
      <c r="N26" s="91">
        <v>0.12307</v>
      </c>
      <c r="O26" s="168" t="s">
        <v>47</v>
      </c>
      <c r="P26" s="134">
        <f>J26-D26</f>
        <v>3.2009999999999997E-2</v>
      </c>
      <c r="Q26" s="102">
        <f>P26/D26</f>
        <v>0.34793478260869565</v>
      </c>
      <c r="R26" s="119" t="s">
        <v>47</v>
      </c>
      <c r="S26" s="94" t="s">
        <v>47</v>
      </c>
      <c r="T26" s="101">
        <f>L26-F26</f>
        <v>3.107E-2</v>
      </c>
      <c r="U26" s="102">
        <f>T26/F26</f>
        <v>0.33771739130434786</v>
      </c>
      <c r="V26" s="120" t="s">
        <v>47</v>
      </c>
      <c r="W26" s="94" t="s">
        <v>47</v>
      </c>
      <c r="X26" s="101">
        <f t="shared" ref="X26" si="22">N26-H26</f>
        <v>3.107E-2</v>
      </c>
      <c r="Y26" s="102">
        <f>X26/H26</f>
        <v>0.33771739130434786</v>
      </c>
      <c r="Z26" s="120" t="s">
        <v>47</v>
      </c>
      <c r="AA26" s="94" t="s">
        <v>47</v>
      </c>
      <c r="AB26" s="100">
        <f>J26-D26*0.8</f>
        <v>5.0409999999999996E-2</v>
      </c>
      <c r="AC26" s="102">
        <f>AB26/(D26*0.8)</f>
        <v>0.68491847826086949</v>
      </c>
      <c r="AD26" s="101">
        <f>L26-F26*0.8</f>
        <v>4.947E-2</v>
      </c>
      <c r="AE26" s="102">
        <f>AD26/(F26*0.8)</f>
        <v>0.67214673913043477</v>
      </c>
      <c r="AF26" s="101">
        <f>N26-H26*0.8</f>
        <v>4.947E-2</v>
      </c>
      <c r="AG26" s="102">
        <f>AF26/(H26*0.8)</f>
        <v>0.67214673913043477</v>
      </c>
    </row>
    <row r="27" spans="1:33" s="1" customFormat="1" ht="13">
      <c r="A27" s="88" t="s">
        <v>80</v>
      </c>
      <c r="B27" s="89" t="s">
        <v>79</v>
      </c>
      <c r="C27" s="132"/>
      <c r="D27" s="135"/>
      <c r="E27" s="90"/>
      <c r="F27" s="90"/>
      <c r="G27" s="90"/>
      <c r="H27" s="90"/>
      <c r="I27" s="136"/>
      <c r="J27" s="165"/>
      <c r="K27" s="109"/>
      <c r="L27" s="104"/>
      <c r="M27" s="109"/>
      <c r="N27" s="104"/>
      <c r="O27" s="166"/>
      <c r="P27" s="134"/>
      <c r="Q27" s="96"/>
      <c r="R27" s="95"/>
      <c r="S27" s="96"/>
      <c r="T27" s="101"/>
      <c r="U27" s="96"/>
      <c r="V27" s="99"/>
      <c r="W27" s="96"/>
      <c r="X27" s="101"/>
      <c r="Y27" s="96"/>
      <c r="Z27" s="99"/>
      <c r="AA27" s="96"/>
      <c r="AB27" s="100"/>
      <c r="AC27" s="96"/>
      <c r="AD27" s="101"/>
      <c r="AE27" s="96"/>
      <c r="AF27" s="101"/>
      <c r="AG27" s="96"/>
    </row>
    <row r="28" spans="1:33" s="1" customFormat="1" ht="22.5" customHeight="1">
      <c r="A28" s="88" t="s">
        <v>162</v>
      </c>
      <c r="B28" s="121" t="s">
        <v>69</v>
      </c>
      <c r="C28" s="228" t="s">
        <v>78</v>
      </c>
      <c r="D28" s="140" t="s">
        <v>47</v>
      </c>
      <c r="E28" s="106">
        <v>4.8062000000000001E-2</v>
      </c>
      <c r="F28" s="105" t="s">
        <v>47</v>
      </c>
      <c r="G28" s="106">
        <f>E28</f>
        <v>4.8062000000000001E-2</v>
      </c>
      <c r="H28" s="105" t="s">
        <v>47</v>
      </c>
      <c r="I28" s="151">
        <f>E28</f>
        <v>4.8062000000000001E-2</v>
      </c>
      <c r="J28" s="140" t="s">
        <v>47</v>
      </c>
      <c r="K28" s="106">
        <v>5.1693999999999997E-2</v>
      </c>
      <c r="L28" s="105" t="s">
        <v>47</v>
      </c>
      <c r="M28" s="106">
        <v>4.8062000000000001E-2</v>
      </c>
      <c r="N28" s="105" t="s">
        <v>47</v>
      </c>
      <c r="O28" s="151">
        <f>M28</f>
        <v>4.8062000000000001E-2</v>
      </c>
      <c r="P28" s="158" t="s">
        <v>47</v>
      </c>
      <c r="Q28" s="94" t="s">
        <v>47</v>
      </c>
      <c r="R28" s="95">
        <f t="shared" ref="R28:R34" si="23">K28-E28</f>
        <v>3.6319999999999963E-3</v>
      </c>
      <c r="S28" s="102">
        <f t="shared" ref="S28:S34" si="24">R28/E28</f>
        <v>7.5569056635179488E-2</v>
      </c>
      <c r="T28" s="97" t="s">
        <v>47</v>
      </c>
      <c r="U28" s="98" t="s">
        <v>47</v>
      </c>
      <c r="V28" s="99">
        <f t="shared" ref="V28:V34" si="25">M28-G28</f>
        <v>0</v>
      </c>
      <c r="W28" s="102">
        <f t="shared" ref="W28:W34" si="26">V28/G28</f>
        <v>0</v>
      </c>
      <c r="X28" s="97" t="s">
        <v>47</v>
      </c>
      <c r="Y28" s="94" t="s">
        <v>47</v>
      </c>
      <c r="Z28" s="99">
        <f t="shared" ref="Z28:Z36" si="27">O28-I28</f>
        <v>0</v>
      </c>
      <c r="AA28" s="102">
        <f t="shared" ref="AA28:AA36" si="28">Z28/I28</f>
        <v>0</v>
      </c>
      <c r="AB28" s="93" t="s">
        <v>47</v>
      </c>
      <c r="AC28" s="94" t="s">
        <v>47</v>
      </c>
      <c r="AD28" s="97" t="s">
        <v>47</v>
      </c>
      <c r="AE28" s="98" t="s">
        <v>47</v>
      </c>
      <c r="AF28" s="97" t="s">
        <v>47</v>
      </c>
      <c r="AG28" s="94" t="s">
        <v>47</v>
      </c>
    </row>
    <row r="29" spans="1:33" s="1" customFormat="1" ht="22.5" customHeight="1">
      <c r="A29" s="88" t="s">
        <v>163</v>
      </c>
      <c r="B29" s="121" t="s">
        <v>91</v>
      </c>
      <c r="C29" s="228"/>
      <c r="D29" s="140" t="s">
        <v>47</v>
      </c>
      <c r="E29" s="106">
        <v>1.7312999999999999E-2</v>
      </c>
      <c r="F29" s="105" t="s">
        <v>47</v>
      </c>
      <c r="G29" s="106">
        <f t="shared" ref="G29:G34" si="29">E29</f>
        <v>1.7312999999999999E-2</v>
      </c>
      <c r="H29" s="105" t="s">
        <v>47</v>
      </c>
      <c r="I29" s="151">
        <f t="shared" ref="I29:I34" si="30">E29</f>
        <v>1.7312999999999999E-2</v>
      </c>
      <c r="J29" s="140" t="s">
        <v>47</v>
      </c>
      <c r="K29" s="106">
        <v>1.8904000000000001E-2</v>
      </c>
      <c r="L29" s="105" t="s">
        <v>47</v>
      </c>
      <c r="M29" s="106">
        <v>1.7312999999999999E-2</v>
      </c>
      <c r="N29" s="105" t="s">
        <v>47</v>
      </c>
      <c r="O29" s="151">
        <f t="shared" ref="O29:O34" si="31">M29</f>
        <v>1.7312999999999999E-2</v>
      </c>
      <c r="P29" s="158" t="s">
        <v>47</v>
      </c>
      <c r="Q29" s="94" t="s">
        <v>47</v>
      </c>
      <c r="R29" s="95">
        <f t="shared" si="23"/>
        <v>1.5910000000000021E-3</v>
      </c>
      <c r="S29" s="102">
        <f t="shared" si="24"/>
        <v>9.1896262923814601E-2</v>
      </c>
      <c r="T29" s="97" t="s">
        <v>47</v>
      </c>
      <c r="U29" s="98" t="s">
        <v>47</v>
      </c>
      <c r="V29" s="99">
        <f t="shared" si="25"/>
        <v>0</v>
      </c>
      <c r="W29" s="102">
        <f t="shared" si="26"/>
        <v>0</v>
      </c>
      <c r="X29" s="97" t="s">
        <v>47</v>
      </c>
      <c r="Y29" s="94" t="s">
        <v>47</v>
      </c>
      <c r="Z29" s="99">
        <f t="shared" si="27"/>
        <v>0</v>
      </c>
      <c r="AA29" s="102">
        <f t="shared" si="28"/>
        <v>0</v>
      </c>
      <c r="AB29" s="93" t="s">
        <v>47</v>
      </c>
      <c r="AC29" s="94" t="s">
        <v>47</v>
      </c>
      <c r="AD29" s="97" t="s">
        <v>47</v>
      </c>
      <c r="AE29" s="98" t="s">
        <v>47</v>
      </c>
      <c r="AF29" s="97" t="s">
        <v>47</v>
      </c>
      <c r="AG29" s="94" t="s">
        <v>47</v>
      </c>
    </row>
    <row r="30" spans="1:33" s="1" customFormat="1" ht="13">
      <c r="A30" s="88" t="s">
        <v>164</v>
      </c>
      <c r="B30" s="121" t="s">
        <v>97</v>
      </c>
      <c r="C30" s="228"/>
      <c r="D30" s="140" t="s">
        <v>47</v>
      </c>
      <c r="E30" s="106">
        <v>9.0371000000000007E-2</v>
      </c>
      <c r="F30" s="105" t="s">
        <v>47</v>
      </c>
      <c r="G30" s="106">
        <f t="shared" si="29"/>
        <v>9.0371000000000007E-2</v>
      </c>
      <c r="H30" s="105" t="s">
        <v>47</v>
      </c>
      <c r="I30" s="151">
        <f t="shared" si="30"/>
        <v>9.0371000000000007E-2</v>
      </c>
      <c r="J30" s="140" t="s">
        <v>47</v>
      </c>
      <c r="K30" s="106">
        <v>7.6147000000000006E-2</v>
      </c>
      <c r="L30" s="105" t="s">
        <v>47</v>
      </c>
      <c r="M30" s="106">
        <v>9.0371000000000007E-2</v>
      </c>
      <c r="N30" s="105" t="s">
        <v>47</v>
      </c>
      <c r="O30" s="151">
        <f t="shared" si="31"/>
        <v>9.0371000000000007E-2</v>
      </c>
      <c r="P30" s="158" t="s">
        <v>47</v>
      </c>
      <c r="Q30" s="94" t="s">
        <v>47</v>
      </c>
      <c r="R30" s="95">
        <f t="shared" si="23"/>
        <v>-1.4224000000000001E-2</v>
      </c>
      <c r="S30" s="102">
        <f t="shared" si="24"/>
        <v>-0.15739562470261478</v>
      </c>
      <c r="T30" s="97" t="s">
        <v>47</v>
      </c>
      <c r="U30" s="98" t="s">
        <v>47</v>
      </c>
      <c r="V30" s="99">
        <f t="shared" si="25"/>
        <v>0</v>
      </c>
      <c r="W30" s="102">
        <f t="shared" si="26"/>
        <v>0</v>
      </c>
      <c r="X30" s="97" t="s">
        <v>47</v>
      </c>
      <c r="Y30" s="94" t="s">
        <v>47</v>
      </c>
      <c r="Z30" s="99">
        <f t="shared" si="27"/>
        <v>0</v>
      </c>
      <c r="AA30" s="102">
        <f t="shared" si="28"/>
        <v>0</v>
      </c>
      <c r="AB30" s="93" t="s">
        <v>47</v>
      </c>
      <c r="AC30" s="94" t="s">
        <v>47</v>
      </c>
      <c r="AD30" s="97" t="s">
        <v>47</v>
      </c>
      <c r="AE30" s="98" t="s">
        <v>47</v>
      </c>
      <c r="AF30" s="97" t="s">
        <v>47</v>
      </c>
      <c r="AG30" s="94" t="s">
        <v>47</v>
      </c>
    </row>
    <row r="31" spans="1:33" s="1" customFormat="1" ht="22.5" customHeight="1">
      <c r="A31" s="88" t="s">
        <v>165</v>
      </c>
      <c r="B31" s="121" t="s">
        <v>70</v>
      </c>
      <c r="C31" s="228"/>
      <c r="D31" s="140" t="s">
        <v>47</v>
      </c>
      <c r="E31" s="106">
        <v>2.9446E-2</v>
      </c>
      <c r="F31" s="105" t="s">
        <v>47</v>
      </c>
      <c r="G31" s="106">
        <f t="shared" si="29"/>
        <v>2.9446E-2</v>
      </c>
      <c r="H31" s="105" t="s">
        <v>47</v>
      </c>
      <c r="I31" s="151">
        <f t="shared" si="30"/>
        <v>2.9446E-2</v>
      </c>
      <c r="J31" s="140" t="s">
        <v>47</v>
      </c>
      <c r="K31" s="106">
        <v>4.2888999999999997E-2</v>
      </c>
      <c r="L31" s="105" t="s">
        <v>47</v>
      </c>
      <c r="M31" s="106">
        <v>2.9446E-2</v>
      </c>
      <c r="N31" s="105" t="s">
        <v>47</v>
      </c>
      <c r="O31" s="151">
        <f t="shared" si="31"/>
        <v>2.9446E-2</v>
      </c>
      <c r="P31" s="158" t="s">
        <v>47</v>
      </c>
      <c r="Q31" s="94" t="s">
        <v>47</v>
      </c>
      <c r="R31" s="95">
        <f t="shared" si="23"/>
        <v>1.3442999999999997E-2</v>
      </c>
      <c r="S31" s="102">
        <f t="shared" si="24"/>
        <v>0.45653059838348153</v>
      </c>
      <c r="T31" s="97" t="s">
        <v>47</v>
      </c>
      <c r="U31" s="98" t="s">
        <v>47</v>
      </c>
      <c r="V31" s="99">
        <f t="shared" si="25"/>
        <v>0</v>
      </c>
      <c r="W31" s="102">
        <f t="shared" si="26"/>
        <v>0</v>
      </c>
      <c r="X31" s="97" t="s">
        <v>47</v>
      </c>
      <c r="Y31" s="94" t="s">
        <v>47</v>
      </c>
      <c r="Z31" s="99">
        <f t="shared" si="27"/>
        <v>0</v>
      </c>
      <c r="AA31" s="102">
        <f t="shared" si="28"/>
        <v>0</v>
      </c>
      <c r="AB31" s="93" t="s">
        <v>47</v>
      </c>
      <c r="AC31" s="94" t="s">
        <v>47</v>
      </c>
      <c r="AD31" s="97" t="s">
        <v>47</v>
      </c>
      <c r="AE31" s="98" t="s">
        <v>47</v>
      </c>
      <c r="AF31" s="97" t="s">
        <v>47</v>
      </c>
      <c r="AG31" s="94" t="s">
        <v>47</v>
      </c>
    </row>
    <row r="32" spans="1:33" s="1" customFormat="1" ht="26">
      <c r="A32" s="88" t="s">
        <v>166</v>
      </c>
      <c r="B32" s="121" t="s">
        <v>71</v>
      </c>
      <c r="C32" s="228"/>
      <c r="D32" s="140" t="s">
        <v>47</v>
      </c>
      <c r="E32" s="106">
        <v>9.7400000000000004E-4</v>
      </c>
      <c r="F32" s="105" t="s">
        <v>47</v>
      </c>
      <c r="G32" s="106">
        <f t="shared" si="29"/>
        <v>9.7400000000000004E-4</v>
      </c>
      <c r="H32" s="105" t="s">
        <v>47</v>
      </c>
      <c r="I32" s="151">
        <f t="shared" si="30"/>
        <v>9.7400000000000004E-4</v>
      </c>
      <c r="J32" s="140" t="s">
        <v>47</v>
      </c>
      <c r="K32" s="106">
        <v>1.1299999999999999E-3</v>
      </c>
      <c r="L32" s="105" t="s">
        <v>47</v>
      </c>
      <c r="M32" s="106">
        <v>9.7400000000000004E-4</v>
      </c>
      <c r="N32" s="105" t="s">
        <v>47</v>
      </c>
      <c r="O32" s="151">
        <f t="shared" si="31"/>
        <v>9.7400000000000004E-4</v>
      </c>
      <c r="P32" s="158" t="s">
        <v>47</v>
      </c>
      <c r="Q32" s="94" t="s">
        <v>47</v>
      </c>
      <c r="R32" s="95">
        <f t="shared" si="23"/>
        <v>1.5599999999999989E-4</v>
      </c>
      <c r="S32" s="102">
        <f t="shared" si="24"/>
        <v>0.1601642710472278</v>
      </c>
      <c r="T32" s="97" t="s">
        <v>47</v>
      </c>
      <c r="U32" s="98" t="s">
        <v>47</v>
      </c>
      <c r="V32" s="99">
        <f t="shared" si="25"/>
        <v>0</v>
      </c>
      <c r="W32" s="102">
        <f t="shared" si="26"/>
        <v>0</v>
      </c>
      <c r="X32" s="97" t="s">
        <v>47</v>
      </c>
      <c r="Y32" s="94" t="s">
        <v>47</v>
      </c>
      <c r="Z32" s="99">
        <f t="shared" si="27"/>
        <v>0</v>
      </c>
      <c r="AA32" s="102">
        <f t="shared" si="28"/>
        <v>0</v>
      </c>
      <c r="AB32" s="93" t="s">
        <v>47</v>
      </c>
      <c r="AC32" s="94" t="s">
        <v>47</v>
      </c>
      <c r="AD32" s="97" t="s">
        <v>47</v>
      </c>
      <c r="AE32" s="98" t="s">
        <v>47</v>
      </c>
      <c r="AF32" s="97" t="s">
        <v>47</v>
      </c>
      <c r="AG32" s="94" t="s">
        <v>47</v>
      </c>
    </row>
    <row r="33" spans="1:33" s="1" customFormat="1" ht="39">
      <c r="A33" s="88" t="s">
        <v>167</v>
      </c>
      <c r="B33" s="121" t="s">
        <v>98</v>
      </c>
      <c r="C33" s="228"/>
      <c r="D33" s="140" t="s">
        <v>47</v>
      </c>
      <c r="E33" s="106">
        <v>1.321E-2</v>
      </c>
      <c r="F33" s="105" t="s">
        <v>47</v>
      </c>
      <c r="G33" s="106">
        <f t="shared" si="29"/>
        <v>1.321E-2</v>
      </c>
      <c r="H33" s="105" t="s">
        <v>47</v>
      </c>
      <c r="I33" s="151">
        <f t="shared" si="30"/>
        <v>1.321E-2</v>
      </c>
      <c r="J33" s="145" t="s">
        <v>47</v>
      </c>
      <c r="K33" s="106">
        <v>1.2652E-2</v>
      </c>
      <c r="L33" s="106" t="s">
        <v>47</v>
      </c>
      <c r="M33" s="106">
        <v>1.321E-2</v>
      </c>
      <c r="N33" s="106" t="s">
        <v>47</v>
      </c>
      <c r="O33" s="151">
        <f t="shared" si="31"/>
        <v>1.321E-2</v>
      </c>
      <c r="P33" s="158" t="s">
        <v>47</v>
      </c>
      <c r="Q33" s="94" t="s">
        <v>47</v>
      </c>
      <c r="R33" s="95">
        <f t="shared" si="23"/>
        <v>-5.5799999999999947E-4</v>
      </c>
      <c r="S33" s="102">
        <f t="shared" si="24"/>
        <v>-4.2240726722180127E-2</v>
      </c>
      <c r="T33" s="97" t="s">
        <v>47</v>
      </c>
      <c r="U33" s="98" t="s">
        <v>47</v>
      </c>
      <c r="V33" s="99">
        <f t="shared" si="25"/>
        <v>0</v>
      </c>
      <c r="W33" s="102">
        <f t="shared" si="26"/>
        <v>0</v>
      </c>
      <c r="X33" s="97" t="s">
        <v>47</v>
      </c>
      <c r="Y33" s="94" t="s">
        <v>47</v>
      </c>
      <c r="Z33" s="99">
        <f t="shared" si="27"/>
        <v>0</v>
      </c>
      <c r="AA33" s="102">
        <f t="shared" si="28"/>
        <v>0</v>
      </c>
      <c r="AB33" s="93" t="s">
        <v>47</v>
      </c>
      <c r="AC33" s="94" t="s">
        <v>47</v>
      </c>
      <c r="AD33" s="97" t="s">
        <v>47</v>
      </c>
      <c r="AE33" s="98" t="s">
        <v>47</v>
      </c>
      <c r="AF33" s="97" t="s">
        <v>47</v>
      </c>
      <c r="AG33" s="94" t="s">
        <v>47</v>
      </c>
    </row>
    <row r="34" spans="1:33" s="1" customFormat="1" ht="26">
      <c r="A34" s="88" t="s">
        <v>168</v>
      </c>
      <c r="B34" s="122" t="s">
        <v>114</v>
      </c>
      <c r="C34" s="228"/>
      <c r="D34" s="140" t="s">
        <v>47</v>
      </c>
      <c r="E34" s="106">
        <v>0.275507</v>
      </c>
      <c r="F34" s="105" t="s">
        <v>47</v>
      </c>
      <c r="G34" s="106">
        <f t="shared" si="29"/>
        <v>0.275507</v>
      </c>
      <c r="H34" s="105" t="s">
        <v>47</v>
      </c>
      <c r="I34" s="151">
        <f t="shared" si="30"/>
        <v>0.275507</v>
      </c>
      <c r="J34" s="140" t="s">
        <v>47</v>
      </c>
      <c r="K34" s="106">
        <v>0.22184000000000001</v>
      </c>
      <c r="L34" s="105" t="s">
        <v>47</v>
      </c>
      <c r="M34" s="106">
        <v>0.275507</v>
      </c>
      <c r="N34" s="105" t="s">
        <v>47</v>
      </c>
      <c r="O34" s="151">
        <f t="shared" si="31"/>
        <v>0.275507</v>
      </c>
      <c r="P34" s="158" t="s">
        <v>47</v>
      </c>
      <c r="Q34" s="94" t="s">
        <v>47</v>
      </c>
      <c r="R34" s="95">
        <f t="shared" si="23"/>
        <v>-5.3666999999999992E-2</v>
      </c>
      <c r="S34" s="102">
        <f t="shared" si="24"/>
        <v>-0.19479359871074053</v>
      </c>
      <c r="T34" s="97" t="s">
        <v>47</v>
      </c>
      <c r="U34" s="98" t="s">
        <v>47</v>
      </c>
      <c r="V34" s="99">
        <f t="shared" si="25"/>
        <v>0</v>
      </c>
      <c r="W34" s="102">
        <f t="shared" si="26"/>
        <v>0</v>
      </c>
      <c r="X34" s="97" t="s">
        <v>47</v>
      </c>
      <c r="Y34" s="94" t="s">
        <v>47</v>
      </c>
      <c r="Z34" s="99">
        <f t="shared" si="27"/>
        <v>0</v>
      </c>
      <c r="AA34" s="102">
        <f t="shared" si="28"/>
        <v>0</v>
      </c>
      <c r="AB34" s="93" t="s">
        <v>47</v>
      </c>
      <c r="AC34" s="94" t="s">
        <v>47</v>
      </c>
      <c r="AD34" s="97" t="s">
        <v>47</v>
      </c>
      <c r="AE34" s="98" t="s">
        <v>47</v>
      </c>
      <c r="AF34" s="97" t="s">
        <v>47</v>
      </c>
      <c r="AG34" s="94" t="s">
        <v>47</v>
      </c>
    </row>
    <row r="35" spans="1:33" s="1" customFormat="1" ht="13">
      <c r="A35" s="88" t="s">
        <v>81</v>
      </c>
      <c r="B35" s="89" t="s">
        <v>86</v>
      </c>
      <c r="C35" s="133"/>
      <c r="D35" s="147" t="s">
        <v>47</v>
      </c>
      <c r="E35" s="105" t="s">
        <v>47</v>
      </c>
      <c r="F35" s="116" t="s">
        <v>47</v>
      </c>
      <c r="G35" s="105" t="s">
        <v>47</v>
      </c>
      <c r="H35" s="116" t="s">
        <v>47</v>
      </c>
      <c r="I35" s="141" t="s">
        <v>47</v>
      </c>
      <c r="J35" s="147" t="s">
        <v>47</v>
      </c>
      <c r="K35" s="105" t="s">
        <v>47</v>
      </c>
      <c r="L35" s="116" t="s">
        <v>47</v>
      </c>
      <c r="M35" s="105" t="s">
        <v>47</v>
      </c>
      <c r="N35" s="116" t="s">
        <v>47</v>
      </c>
      <c r="O35" s="141" t="s">
        <v>47</v>
      </c>
      <c r="P35" s="159"/>
      <c r="Q35" s="90"/>
      <c r="R35" s="95"/>
      <c r="S35" s="90"/>
      <c r="T35" s="101"/>
      <c r="U35" s="90"/>
      <c r="V35" s="99"/>
      <c r="W35" s="90"/>
      <c r="X35" s="123"/>
      <c r="Y35" s="116"/>
      <c r="Z35" s="99"/>
      <c r="AA35" s="102"/>
      <c r="AB35" s="95"/>
      <c r="AC35" s="90"/>
      <c r="AD35" s="101"/>
      <c r="AE35" s="90"/>
      <c r="AF35" s="123"/>
      <c r="AG35" s="116"/>
    </row>
    <row r="36" spans="1:33" s="1" customFormat="1" ht="13">
      <c r="A36" s="126" t="s">
        <v>82</v>
      </c>
      <c r="B36" s="89" t="s">
        <v>87</v>
      </c>
      <c r="C36" s="133" t="s">
        <v>118</v>
      </c>
      <c r="D36" s="147" t="s">
        <v>47</v>
      </c>
      <c r="E36" s="95">
        <v>5.5999999999999995E-4</v>
      </c>
      <c r="F36" s="116" t="s">
        <v>47</v>
      </c>
      <c r="G36" s="95">
        <v>5.5999999999999995E-4</v>
      </c>
      <c r="H36" s="116" t="s">
        <v>47</v>
      </c>
      <c r="I36" s="148">
        <v>5.5999999999999995E-4</v>
      </c>
      <c r="J36" s="169" t="s">
        <v>47</v>
      </c>
      <c r="K36" s="105">
        <v>5.5999999999999995E-4</v>
      </c>
      <c r="L36" s="110" t="s">
        <v>47</v>
      </c>
      <c r="M36" s="105">
        <v>5.5999999999999995E-4</v>
      </c>
      <c r="N36" s="110" t="s">
        <v>47</v>
      </c>
      <c r="O36" s="141">
        <v>5.5999999999999995E-4</v>
      </c>
      <c r="P36" s="160" t="s">
        <v>47</v>
      </c>
      <c r="Q36" s="127" t="s">
        <v>47</v>
      </c>
      <c r="R36" s="95">
        <f>K36-E36</f>
        <v>0</v>
      </c>
      <c r="S36" s="102">
        <f>R36/E36</f>
        <v>0</v>
      </c>
      <c r="T36" s="127" t="s">
        <v>47</v>
      </c>
      <c r="U36" s="127" t="s">
        <v>47</v>
      </c>
      <c r="V36" s="99">
        <f>M36-G36</f>
        <v>0</v>
      </c>
      <c r="W36" s="102">
        <f>V36/G36</f>
        <v>0</v>
      </c>
      <c r="X36" s="127" t="s">
        <v>47</v>
      </c>
      <c r="Y36" s="127" t="s">
        <v>47</v>
      </c>
      <c r="Z36" s="99">
        <f t="shared" si="27"/>
        <v>0</v>
      </c>
      <c r="AA36" s="102">
        <f t="shared" si="28"/>
        <v>0</v>
      </c>
      <c r="AB36" s="127" t="s">
        <v>47</v>
      </c>
      <c r="AC36" s="127" t="s">
        <v>47</v>
      </c>
      <c r="AD36" s="127" t="s">
        <v>47</v>
      </c>
      <c r="AE36" s="127" t="s">
        <v>47</v>
      </c>
      <c r="AF36" s="127" t="s">
        <v>47</v>
      </c>
      <c r="AG36" s="127" t="s">
        <v>47</v>
      </c>
    </row>
    <row r="37" spans="1:33" s="1" customFormat="1" ht="13">
      <c r="A37" s="126" t="s">
        <v>171</v>
      </c>
      <c r="B37" s="108" t="s">
        <v>88</v>
      </c>
      <c r="C37" s="133" t="s">
        <v>18</v>
      </c>
      <c r="D37" s="145" t="s">
        <v>47</v>
      </c>
      <c r="E37" s="106" t="s">
        <v>47</v>
      </c>
      <c r="F37" s="106" t="s">
        <v>47</v>
      </c>
      <c r="G37" s="106" t="s">
        <v>47</v>
      </c>
      <c r="H37" s="106" t="s">
        <v>47</v>
      </c>
      <c r="I37" s="151" t="s">
        <v>47</v>
      </c>
      <c r="J37" s="145"/>
      <c r="K37" s="106"/>
      <c r="L37" s="106"/>
      <c r="M37" s="106"/>
      <c r="N37" s="106"/>
      <c r="O37" s="151"/>
      <c r="P37" s="134"/>
      <c r="Q37" s="107"/>
      <c r="R37" s="95"/>
      <c r="S37" s="107"/>
      <c r="T37" s="101"/>
      <c r="U37" s="90"/>
      <c r="V37" s="99"/>
      <c r="W37" s="90"/>
      <c r="X37" s="123"/>
      <c r="Y37" s="116"/>
      <c r="Z37" s="124"/>
      <c r="AA37" s="125"/>
      <c r="AB37" s="100"/>
      <c r="AC37" s="107"/>
      <c r="AD37" s="101"/>
      <c r="AE37" s="90"/>
      <c r="AF37" s="123"/>
      <c r="AG37" s="116"/>
    </row>
    <row r="38" spans="1:33" s="6" customFormat="1" ht="13">
      <c r="A38" s="128" t="s">
        <v>85</v>
      </c>
      <c r="B38" s="108" t="s">
        <v>147</v>
      </c>
      <c r="C38" s="132"/>
      <c r="D38" s="145"/>
      <c r="E38" s="106"/>
      <c r="F38" s="106"/>
      <c r="G38" s="106"/>
      <c r="H38" s="106"/>
      <c r="I38" s="151"/>
      <c r="J38" s="145"/>
      <c r="K38" s="106"/>
      <c r="L38" s="106"/>
      <c r="M38" s="106"/>
      <c r="N38" s="106"/>
      <c r="O38" s="151"/>
      <c r="P38" s="134"/>
      <c r="Q38" s="107"/>
      <c r="R38" s="95"/>
      <c r="S38" s="107"/>
      <c r="T38" s="101"/>
      <c r="U38" s="90"/>
      <c r="V38" s="99"/>
      <c r="W38" s="90"/>
      <c r="X38" s="129"/>
      <c r="Y38" s="130"/>
      <c r="Z38" s="131"/>
      <c r="AA38" s="130"/>
      <c r="AB38" s="130"/>
      <c r="AC38" s="130"/>
      <c r="AD38" s="130"/>
      <c r="AE38" s="130"/>
      <c r="AF38" s="130"/>
      <c r="AG38" s="130"/>
    </row>
    <row r="39" spans="1:33" s="6" customFormat="1" ht="21">
      <c r="A39" s="128" t="s">
        <v>89</v>
      </c>
      <c r="B39" s="89" t="s">
        <v>148</v>
      </c>
      <c r="C39" s="132" t="s">
        <v>149</v>
      </c>
      <c r="D39" s="147" t="s">
        <v>47</v>
      </c>
      <c r="E39" s="106">
        <v>2.954E-3</v>
      </c>
      <c r="F39" s="116" t="s">
        <v>47</v>
      </c>
      <c r="G39" s="106">
        <v>2.954E-3</v>
      </c>
      <c r="H39" s="116" t="s">
        <v>47</v>
      </c>
      <c r="I39" s="151">
        <v>2.954E-3</v>
      </c>
      <c r="J39" s="145" t="s">
        <v>47</v>
      </c>
      <c r="K39" s="106">
        <v>2.954E-3</v>
      </c>
      <c r="L39" s="106" t="s">
        <v>47</v>
      </c>
      <c r="M39" s="106">
        <v>2.954E-3</v>
      </c>
      <c r="N39" s="106" t="s">
        <v>47</v>
      </c>
      <c r="O39" s="151">
        <v>2.954E-3</v>
      </c>
      <c r="P39" s="160" t="s">
        <v>47</v>
      </c>
      <c r="Q39" s="127" t="s">
        <v>47</v>
      </c>
      <c r="R39" s="95">
        <f t="shared" ref="R39:R41" si="32">K39-E39</f>
        <v>0</v>
      </c>
      <c r="S39" s="102">
        <f t="shared" ref="S39:S41" si="33">R39/E39</f>
        <v>0</v>
      </c>
      <c r="T39" s="127" t="s">
        <v>47</v>
      </c>
      <c r="U39" s="127" t="s">
        <v>47</v>
      </c>
      <c r="V39" s="99">
        <f t="shared" ref="V39:V41" si="34">M39-G39</f>
        <v>0</v>
      </c>
      <c r="W39" s="102">
        <f t="shared" ref="W39:W41" si="35">V39/G39</f>
        <v>0</v>
      </c>
      <c r="X39" s="127" t="s">
        <v>47</v>
      </c>
      <c r="Y39" s="127" t="s">
        <v>47</v>
      </c>
      <c r="Z39" s="99">
        <f t="shared" ref="Z39:Z41" si="36">O39-I39</f>
        <v>0</v>
      </c>
      <c r="AA39" s="102">
        <f t="shared" ref="AA39:AA41" si="37">Z39/I39</f>
        <v>0</v>
      </c>
      <c r="AB39" s="127" t="s">
        <v>47</v>
      </c>
      <c r="AC39" s="127" t="s">
        <v>47</v>
      </c>
      <c r="AD39" s="127" t="s">
        <v>47</v>
      </c>
      <c r="AE39" s="127" t="s">
        <v>47</v>
      </c>
      <c r="AF39" s="127" t="s">
        <v>47</v>
      </c>
      <c r="AG39" s="127" t="s">
        <v>47</v>
      </c>
    </row>
    <row r="40" spans="1:33" s="6" customFormat="1" ht="13">
      <c r="A40" s="128" t="s">
        <v>172</v>
      </c>
      <c r="B40" s="89" t="s">
        <v>150</v>
      </c>
      <c r="C40" s="132" t="s">
        <v>118</v>
      </c>
      <c r="D40" s="147" t="s">
        <v>47</v>
      </c>
      <c r="E40" s="106">
        <v>2.601E-3</v>
      </c>
      <c r="F40" s="116" t="s">
        <v>47</v>
      </c>
      <c r="G40" s="106">
        <v>2.601E-3</v>
      </c>
      <c r="H40" s="116" t="s">
        <v>47</v>
      </c>
      <c r="I40" s="151">
        <v>2.601E-3</v>
      </c>
      <c r="J40" s="147" t="s">
        <v>47</v>
      </c>
      <c r="K40" s="106">
        <v>2.601E-3</v>
      </c>
      <c r="L40" s="116" t="s">
        <v>47</v>
      </c>
      <c r="M40" s="106">
        <v>2.601E-3</v>
      </c>
      <c r="N40" s="116" t="s">
        <v>47</v>
      </c>
      <c r="O40" s="151">
        <v>2.601E-3</v>
      </c>
      <c r="P40" s="160" t="s">
        <v>47</v>
      </c>
      <c r="Q40" s="127" t="s">
        <v>47</v>
      </c>
      <c r="R40" s="95">
        <f t="shared" si="32"/>
        <v>0</v>
      </c>
      <c r="S40" s="102">
        <f t="shared" si="33"/>
        <v>0</v>
      </c>
      <c r="T40" s="127" t="s">
        <v>47</v>
      </c>
      <c r="U40" s="127" t="s">
        <v>47</v>
      </c>
      <c r="V40" s="99">
        <f t="shared" si="34"/>
        <v>0</v>
      </c>
      <c r="W40" s="102">
        <f t="shared" si="35"/>
        <v>0</v>
      </c>
      <c r="X40" s="127" t="s">
        <v>47</v>
      </c>
      <c r="Y40" s="127" t="s">
        <v>47</v>
      </c>
      <c r="Z40" s="99">
        <f t="shared" si="36"/>
        <v>0</v>
      </c>
      <c r="AA40" s="102">
        <f t="shared" si="37"/>
        <v>0</v>
      </c>
      <c r="AB40" s="127" t="s">
        <v>47</v>
      </c>
      <c r="AC40" s="127" t="s">
        <v>47</v>
      </c>
      <c r="AD40" s="127" t="s">
        <v>47</v>
      </c>
      <c r="AE40" s="127" t="s">
        <v>47</v>
      </c>
      <c r="AF40" s="127" t="s">
        <v>47</v>
      </c>
      <c r="AG40" s="127" t="s">
        <v>47</v>
      </c>
    </row>
    <row r="41" spans="1:33" s="6" customFormat="1" ht="26.5" thickBot="1">
      <c r="A41" s="128" t="s">
        <v>173</v>
      </c>
      <c r="B41" s="89" t="s">
        <v>174</v>
      </c>
      <c r="C41" s="132" t="s">
        <v>151</v>
      </c>
      <c r="D41" s="153" t="s">
        <v>47</v>
      </c>
      <c r="E41" s="154">
        <v>5.4260000000000003E-3</v>
      </c>
      <c r="F41" s="155" t="s">
        <v>47</v>
      </c>
      <c r="G41" s="154">
        <v>5.4260000000000003E-3</v>
      </c>
      <c r="H41" s="155" t="s">
        <v>47</v>
      </c>
      <c r="I41" s="156">
        <v>5.4260000000000003E-3</v>
      </c>
      <c r="J41" s="153" t="s">
        <v>47</v>
      </c>
      <c r="K41" s="154">
        <v>5.4260000000000003E-3</v>
      </c>
      <c r="L41" s="155" t="s">
        <v>47</v>
      </c>
      <c r="M41" s="154">
        <v>5.4260000000000003E-3</v>
      </c>
      <c r="N41" s="155" t="s">
        <v>47</v>
      </c>
      <c r="O41" s="156">
        <v>5.4260000000000003E-3</v>
      </c>
      <c r="P41" s="160" t="s">
        <v>47</v>
      </c>
      <c r="Q41" s="127" t="s">
        <v>47</v>
      </c>
      <c r="R41" s="95">
        <f t="shared" si="32"/>
        <v>0</v>
      </c>
      <c r="S41" s="102">
        <f t="shared" si="33"/>
        <v>0</v>
      </c>
      <c r="T41" s="127" t="s">
        <v>47</v>
      </c>
      <c r="U41" s="127" t="s">
        <v>47</v>
      </c>
      <c r="V41" s="99">
        <f t="shared" si="34"/>
        <v>0</v>
      </c>
      <c r="W41" s="102">
        <f t="shared" si="35"/>
        <v>0</v>
      </c>
      <c r="X41" s="127" t="s">
        <v>47</v>
      </c>
      <c r="Y41" s="127" t="s">
        <v>47</v>
      </c>
      <c r="Z41" s="99">
        <f t="shared" si="36"/>
        <v>0</v>
      </c>
      <c r="AA41" s="102">
        <f t="shared" si="37"/>
        <v>0</v>
      </c>
      <c r="AB41" s="127" t="s">
        <v>47</v>
      </c>
      <c r="AC41" s="127" t="s">
        <v>47</v>
      </c>
      <c r="AD41" s="127" t="s">
        <v>47</v>
      </c>
      <c r="AE41" s="127" t="s">
        <v>47</v>
      </c>
      <c r="AF41" s="127" t="s">
        <v>47</v>
      </c>
      <c r="AG41" s="127" t="s">
        <v>47</v>
      </c>
    </row>
    <row r="42" spans="1:33" s="6" customFormat="1" ht="13">
      <c r="A42" s="75"/>
      <c r="B42" s="82"/>
      <c r="C42" s="76"/>
      <c r="P42" s="77"/>
      <c r="R42" s="78"/>
      <c r="T42" s="79"/>
      <c r="V42" s="80"/>
      <c r="X42" s="79"/>
      <c r="Z42" s="80"/>
    </row>
    <row r="43" spans="1:33" s="6" customFormat="1" ht="13">
      <c r="A43" s="75"/>
      <c r="B43" s="82"/>
      <c r="C43" s="76"/>
      <c r="P43" s="77"/>
      <c r="R43" s="78"/>
      <c r="T43" s="79"/>
      <c r="V43" s="80"/>
      <c r="X43" s="79"/>
      <c r="Z43" s="80"/>
    </row>
    <row r="44" spans="1:33" s="6" customFormat="1" ht="13">
      <c r="A44" s="75"/>
      <c r="B44" s="82"/>
      <c r="C44" s="76"/>
      <c r="P44" s="77"/>
      <c r="R44" s="78"/>
      <c r="T44" s="79"/>
      <c r="V44" s="80"/>
      <c r="X44" s="79"/>
      <c r="Z44" s="80"/>
    </row>
    <row r="45" spans="1:33" s="6" customFormat="1" ht="13">
      <c r="A45" s="75"/>
      <c r="B45" s="82"/>
      <c r="C45" s="76"/>
      <c r="P45" s="77"/>
      <c r="R45" s="78"/>
      <c r="T45" s="79"/>
      <c r="V45" s="80"/>
      <c r="X45" s="79"/>
      <c r="Z45" s="80"/>
    </row>
    <row r="46" spans="1:33" s="6" customFormat="1" ht="13">
      <c r="A46" s="75"/>
      <c r="B46" s="82"/>
      <c r="C46" s="76"/>
      <c r="P46" s="77"/>
      <c r="R46" s="78"/>
      <c r="T46" s="79"/>
      <c r="V46" s="80"/>
      <c r="X46" s="79"/>
      <c r="Z46" s="80"/>
    </row>
    <row r="47" spans="1:33" s="6" customFormat="1" ht="13">
      <c r="A47" s="75"/>
      <c r="B47" s="82"/>
      <c r="C47" s="76"/>
      <c r="P47" s="77"/>
      <c r="R47" s="78"/>
      <c r="T47" s="79"/>
      <c r="V47" s="80"/>
      <c r="X47" s="79"/>
      <c r="Z47" s="80"/>
    </row>
    <row r="48" spans="1:33" s="6" customFormat="1" ht="13">
      <c r="A48" s="75"/>
      <c r="B48" s="82"/>
      <c r="C48" s="76"/>
      <c r="P48" s="77"/>
      <c r="R48" s="78"/>
      <c r="T48" s="79"/>
      <c r="V48" s="80"/>
      <c r="X48" s="79"/>
      <c r="Z48" s="80"/>
    </row>
    <row r="49" spans="1:26" s="6" customFormat="1" ht="13">
      <c r="A49" s="75"/>
      <c r="B49" s="82"/>
      <c r="C49" s="76"/>
      <c r="P49" s="77"/>
      <c r="R49" s="78"/>
      <c r="T49" s="79"/>
      <c r="V49" s="80"/>
      <c r="X49" s="79"/>
      <c r="Z49" s="80"/>
    </row>
    <row r="50" spans="1:26" s="6" customFormat="1" ht="13">
      <c r="A50" s="75"/>
      <c r="B50" s="82"/>
      <c r="C50" s="76"/>
      <c r="P50" s="77"/>
      <c r="R50" s="78"/>
      <c r="T50" s="79"/>
      <c r="V50" s="80"/>
      <c r="X50" s="79"/>
      <c r="Z50" s="80"/>
    </row>
    <row r="51" spans="1:26" s="6" customFormat="1" ht="13">
      <c r="A51" s="75"/>
      <c r="B51" s="82"/>
      <c r="C51" s="76"/>
      <c r="P51" s="77"/>
      <c r="R51" s="78"/>
      <c r="T51" s="79"/>
      <c r="V51" s="80"/>
      <c r="X51" s="79"/>
      <c r="Z51" s="80"/>
    </row>
    <row r="52" spans="1:26" s="6" customFormat="1" ht="13">
      <c r="A52" s="75"/>
      <c r="B52" s="82"/>
      <c r="C52" s="76"/>
      <c r="P52" s="77"/>
      <c r="R52" s="78"/>
      <c r="T52" s="79"/>
      <c r="V52" s="80"/>
      <c r="X52" s="79"/>
      <c r="Z52" s="80"/>
    </row>
    <row r="53" spans="1:26" s="6" customFormat="1" ht="13">
      <c r="A53" s="75"/>
      <c r="B53" s="82"/>
      <c r="C53" s="76"/>
      <c r="P53" s="77"/>
      <c r="R53" s="78"/>
      <c r="T53" s="79"/>
      <c r="V53" s="80"/>
      <c r="X53" s="79"/>
      <c r="Z53" s="80"/>
    </row>
    <row r="54" spans="1:26" s="6" customFormat="1" ht="13">
      <c r="A54" s="75"/>
      <c r="B54" s="82"/>
      <c r="C54" s="76"/>
      <c r="P54" s="77"/>
      <c r="R54" s="78"/>
      <c r="T54" s="79"/>
      <c r="V54" s="80"/>
      <c r="X54" s="79"/>
      <c r="Z54" s="80"/>
    </row>
    <row r="55" spans="1:26" s="6" customFormat="1" ht="13">
      <c r="A55" s="75"/>
      <c r="B55" s="82"/>
      <c r="C55" s="76"/>
      <c r="P55" s="77"/>
      <c r="R55" s="78"/>
      <c r="T55" s="79"/>
      <c r="V55" s="80"/>
      <c r="X55" s="79"/>
      <c r="Z55" s="80"/>
    </row>
    <row r="56" spans="1:26" s="6" customFormat="1" ht="13">
      <c r="A56" s="75"/>
      <c r="B56" s="82"/>
      <c r="C56" s="76"/>
      <c r="P56" s="77"/>
      <c r="R56" s="78"/>
      <c r="T56" s="79"/>
      <c r="V56" s="80"/>
      <c r="X56" s="79"/>
      <c r="Z56" s="80"/>
    </row>
    <row r="57" spans="1:26" s="6" customFormat="1" ht="13">
      <c r="A57" s="75"/>
      <c r="B57" s="82"/>
      <c r="C57" s="76"/>
      <c r="P57" s="77"/>
      <c r="R57" s="78"/>
      <c r="T57" s="79"/>
      <c r="V57" s="80"/>
      <c r="X57" s="79"/>
      <c r="Z57" s="80"/>
    </row>
    <row r="58" spans="1:26" s="6" customFormat="1" ht="13">
      <c r="A58" s="75"/>
      <c r="B58" s="82"/>
      <c r="C58" s="76"/>
      <c r="P58" s="77"/>
      <c r="R58" s="78"/>
      <c r="T58" s="79"/>
      <c r="V58" s="80"/>
      <c r="X58" s="79"/>
      <c r="Z58" s="80"/>
    </row>
    <row r="59" spans="1:26" s="6" customFormat="1" ht="13">
      <c r="A59" s="75"/>
      <c r="B59" s="82"/>
      <c r="C59" s="76"/>
      <c r="P59" s="77"/>
      <c r="R59" s="78"/>
      <c r="T59" s="79"/>
      <c r="V59" s="80"/>
      <c r="X59" s="79"/>
      <c r="Z59" s="80"/>
    </row>
    <row r="60" spans="1:26" s="6" customFormat="1" ht="13">
      <c r="A60" s="75"/>
      <c r="B60" s="82"/>
      <c r="C60" s="76"/>
      <c r="P60" s="77"/>
      <c r="R60" s="78"/>
      <c r="T60" s="79"/>
      <c r="V60" s="80"/>
      <c r="X60" s="79"/>
      <c r="Z60" s="80"/>
    </row>
    <row r="61" spans="1:26" s="6" customFormat="1" ht="13">
      <c r="A61" s="75"/>
      <c r="B61" s="82"/>
      <c r="C61" s="76"/>
      <c r="P61" s="77"/>
      <c r="R61" s="78"/>
      <c r="T61" s="79"/>
      <c r="V61" s="80"/>
      <c r="X61" s="79"/>
      <c r="Z61" s="80"/>
    </row>
    <row r="62" spans="1:26" s="6" customFormat="1" ht="13">
      <c r="A62" s="75"/>
      <c r="B62" s="82"/>
      <c r="C62" s="76"/>
      <c r="P62" s="77"/>
      <c r="R62" s="78"/>
      <c r="T62" s="79"/>
      <c r="V62" s="80"/>
      <c r="X62" s="79"/>
      <c r="Z62" s="80"/>
    </row>
    <row r="63" spans="1:26" s="6" customFormat="1" ht="13">
      <c r="A63" s="75"/>
      <c r="B63" s="82"/>
      <c r="C63" s="76"/>
      <c r="P63" s="77"/>
      <c r="R63" s="78"/>
      <c r="T63" s="79"/>
      <c r="V63" s="80"/>
      <c r="X63" s="79"/>
      <c r="Z63" s="80"/>
    </row>
    <row r="64" spans="1:26" s="6" customFormat="1" ht="13">
      <c r="A64" s="75"/>
      <c r="B64" s="82"/>
      <c r="C64" s="76"/>
      <c r="P64" s="77"/>
      <c r="R64" s="78"/>
      <c r="T64" s="79"/>
      <c r="V64" s="80"/>
      <c r="X64" s="79"/>
      <c r="Z64" s="80"/>
    </row>
    <row r="65" spans="1:26" s="6" customFormat="1" ht="13">
      <c r="A65" s="75"/>
      <c r="B65" s="82"/>
      <c r="C65" s="76"/>
      <c r="P65" s="77"/>
      <c r="R65" s="78"/>
      <c r="T65" s="79"/>
      <c r="V65" s="80"/>
      <c r="X65" s="79"/>
      <c r="Z65" s="80"/>
    </row>
    <row r="66" spans="1:26" s="6" customFormat="1" ht="13">
      <c r="A66" s="75"/>
      <c r="B66" s="82"/>
      <c r="C66" s="76"/>
      <c r="P66" s="77"/>
      <c r="R66" s="78"/>
      <c r="T66" s="79"/>
      <c r="V66" s="80"/>
      <c r="X66" s="79"/>
      <c r="Z66" s="80"/>
    </row>
    <row r="67" spans="1:26" s="6" customFormat="1" ht="13">
      <c r="A67" s="75"/>
      <c r="B67" s="82"/>
      <c r="C67" s="76"/>
      <c r="P67" s="77"/>
      <c r="R67" s="78"/>
      <c r="T67" s="79"/>
      <c r="V67" s="80"/>
      <c r="X67" s="79"/>
      <c r="Z67" s="80"/>
    </row>
    <row r="68" spans="1:26" s="6" customFormat="1" ht="13">
      <c r="A68" s="75"/>
      <c r="B68" s="82"/>
      <c r="C68" s="76"/>
      <c r="P68" s="77"/>
      <c r="R68" s="78"/>
      <c r="T68" s="79"/>
      <c r="V68" s="80"/>
      <c r="X68" s="79"/>
      <c r="Z68" s="80"/>
    </row>
    <row r="69" spans="1:26" s="6" customFormat="1" ht="13">
      <c r="A69" s="75"/>
      <c r="B69" s="82"/>
      <c r="C69" s="76"/>
      <c r="P69" s="77"/>
      <c r="R69" s="78"/>
      <c r="T69" s="79"/>
      <c r="V69" s="80"/>
      <c r="X69" s="79"/>
      <c r="Z69" s="80"/>
    </row>
    <row r="70" spans="1:26" s="6" customFormat="1" ht="13">
      <c r="A70" s="75"/>
      <c r="B70" s="82"/>
      <c r="C70" s="76"/>
      <c r="P70" s="77"/>
      <c r="R70" s="78"/>
      <c r="T70" s="79"/>
      <c r="V70" s="80"/>
      <c r="X70" s="79"/>
      <c r="Z70" s="80"/>
    </row>
    <row r="71" spans="1:26" s="6" customFormat="1" ht="13">
      <c r="A71" s="75"/>
      <c r="B71" s="82"/>
      <c r="C71" s="76"/>
      <c r="P71" s="77"/>
      <c r="R71" s="78"/>
      <c r="T71" s="79"/>
      <c r="V71" s="80"/>
      <c r="X71" s="79"/>
      <c r="Z71" s="80"/>
    </row>
    <row r="72" spans="1:26" s="6" customFormat="1" ht="13">
      <c r="A72" s="75"/>
      <c r="B72" s="82"/>
      <c r="C72" s="76"/>
      <c r="P72" s="77"/>
      <c r="R72" s="78"/>
      <c r="T72" s="79"/>
      <c r="V72" s="80"/>
      <c r="X72" s="79"/>
      <c r="Z72" s="80"/>
    </row>
    <row r="73" spans="1:26" s="6" customFormat="1" ht="13">
      <c r="A73" s="75"/>
      <c r="B73" s="82"/>
      <c r="C73" s="76"/>
      <c r="P73" s="77"/>
      <c r="R73" s="78"/>
      <c r="T73" s="79"/>
      <c r="V73" s="80"/>
      <c r="X73" s="79"/>
      <c r="Z73" s="80"/>
    </row>
    <row r="74" spans="1:26" s="6" customFormat="1" ht="13">
      <c r="A74" s="75"/>
      <c r="B74" s="82"/>
      <c r="C74" s="76"/>
      <c r="P74" s="77"/>
      <c r="R74" s="78"/>
      <c r="T74" s="79"/>
      <c r="V74" s="80"/>
      <c r="X74" s="79"/>
      <c r="Z74" s="80"/>
    </row>
    <row r="75" spans="1:26" s="6" customFormat="1" ht="13">
      <c r="A75" s="75"/>
      <c r="B75" s="82"/>
      <c r="C75" s="76"/>
      <c r="P75" s="77"/>
      <c r="R75" s="78"/>
      <c r="T75" s="79"/>
      <c r="V75" s="80"/>
      <c r="X75" s="79"/>
      <c r="Z75" s="80"/>
    </row>
    <row r="76" spans="1:26" s="6" customFormat="1" ht="13">
      <c r="A76" s="75"/>
      <c r="B76" s="82"/>
      <c r="C76" s="76"/>
      <c r="P76" s="77"/>
      <c r="R76" s="78"/>
      <c r="T76" s="79"/>
      <c r="V76" s="80"/>
      <c r="X76" s="79"/>
      <c r="Z76" s="80"/>
    </row>
    <row r="77" spans="1:26" s="6" customFormat="1" ht="13">
      <c r="A77" s="75"/>
      <c r="B77" s="82"/>
      <c r="C77" s="76"/>
      <c r="P77" s="77"/>
      <c r="R77" s="78"/>
      <c r="T77" s="79"/>
      <c r="V77" s="80"/>
      <c r="X77" s="79"/>
      <c r="Z77" s="80"/>
    </row>
    <row r="78" spans="1:26" s="6" customFormat="1" ht="13">
      <c r="A78" s="75"/>
      <c r="B78" s="82"/>
      <c r="C78" s="76"/>
      <c r="P78" s="77"/>
      <c r="R78" s="78"/>
      <c r="T78" s="79"/>
      <c r="V78" s="80"/>
      <c r="X78" s="79"/>
      <c r="Z78" s="80"/>
    </row>
    <row r="79" spans="1:26" s="6" customFormat="1" ht="13">
      <c r="A79" s="75"/>
      <c r="B79" s="82"/>
      <c r="C79" s="76"/>
      <c r="P79" s="77"/>
      <c r="R79" s="78"/>
      <c r="T79" s="79"/>
      <c r="V79" s="80"/>
      <c r="X79" s="79"/>
      <c r="Z79" s="80"/>
    </row>
    <row r="80" spans="1:26" s="6" customFormat="1" ht="13">
      <c r="A80" s="75"/>
      <c r="B80" s="82"/>
      <c r="C80" s="76"/>
      <c r="P80" s="77"/>
      <c r="R80" s="78"/>
      <c r="T80" s="79"/>
      <c r="V80" s="80"/>
      <c r="X80" s="79"/>
      <c r="Z80" s="80"/>
    </row>
    <row r="81" spans="1:26" s="6" customFormat="1" ht="13">
      <c r="A81" s="75"/>
      <c r="B81" s="82"/>
      <c r="C81" s="76"/>
      <c r="P81" s="77"/>
      <c r="R81" s="78"/>
      <c r="T81" s="79"/>
      <c r="V81" s="80"/>
      <c r="X81" s="79"/>
      <c r="Z81" s="80"/>
    </row>
    <row r="82" spans="1:26" s="6" customFormat="1" ht="13">
      <c r="A82" s="75"/>
      <c r="B82" s="82"/>
      <c r="C82" s="76"/>
      <c r="P82" s="77"/>
      <c r="R82" s="78"/>
      <c r="T82" s="79"/>
      <c r="V82" s="80"/>
      <c r="X82" s="79"/>
      <c r="Z82" s="80"/>
    </row>
    <row r="83" spans="1:26" s="6" customFormat="1" ht="13">
      <c r="A83" s="75"/>
      <c r="B83" s="82"/>
      <c r="C83" s="76"/>
      <c r="P83" s="77"/>
      <c r="R83" s="78"/>
      <c r="T83" s="79"/>
      <c r="V83" s="80"/>
      <c r="X83" s="79"/>
      <c r="Z83" s="80"/>
    </row>
    <row r="84" spans="1:26" s="6" customFormat="1" ht="13">
      <c r="A84" s="75"/>
      <c r="B84" s="82"/>
      <c r="C84" s="76"/>
      <c r="P84" s="77"/>
      <c r="R84" s="78"/>
      <c r="T84" s="79"/>
      <c r="V84" s="80"/>
      <c r="X84" s="79"/>
      <c r="Z84" s="80"/>
    </row>
    <row r="85" spans="1:26" s="6" customFormat="1" ht="13">
      <c r="A85" s="75"/>
      <c r="B85" s="82"/>
      <c r="C85" s="76"/>
      <c r="P85" s="77"/>
      <c r="R85" s="78"/>
      <c r="T85" s="79"/>
      <c r="V85" s="80"/>
      <c r="X85" s="79"/>
      <c r="Z85" s="80"/>
    </row>
    <row r="86" spans="1:26" s="6" customFormat="1" ht="13">
      <c r="A86" s="75"/>
      <c r="B86" s="82"/>
      <c r="C86" s="76"/>
      <c r="P86" s="77"/>
      <c r="R86" s="78"/>
      <c r="T86" s="79"/>
      <c r="V86" s="80"/>
      <c r="X86" s="79"/>
      <c r="Z86" s="80"/>
    </row>
    <row r="87" spans="1:26" s="6" customFormat="1" ht="13">
      <c r="A87" s="75"/>
      <c r="B87" s="82"/>
      <c r="C87" s="76"/>
      <c r="P87" s="77"/>
      <c r="R87" s="78"/>
      <c r="T87" s="79"/>
      <c r="V87" s="80"/>
      <c r="X87" s="79"/>
      <c r="Z87" s="80"/>
    </row>
    <row r="88" spans="1:26" s="6" customFormat="1" ht="13">
      <c r="A88" s="75"/>
      <c r="B88" s="82"/>
      <c r="C88" s="76"/>
      <c r="P88" s="77"/>
      <c r="R88" s="78"/>
      <c r="T88" s="79"/>
      <c r="V88" s="80"/>
      <c r="X88" s="79"/>
      <c r="Z88" s="80"/>
    </row>
    <row r="89" spans="1:26" s="6" customFormat="1" ht="13">
      <c r="A89" s="75"/>
      <c r="B89" s="82"/>
      <c r="C89" s="76"/>
      <c r="P89" s="77"/>
      <c r="R89" s="78"/>
      <c r="T89" s="79"/>
      <c r="V89" s="80"/>
      <c r="X89" s="79"/>
      <c r="Z89" s="80"/>
    </row>
    <row r="90" spans="1:26" s="6" customFormat="1" ht="13">
      <c r="A90" s="75"/>
      <c r="B90" s="82"/>
      <c r="C90" s="76"/>
      <c r="P90" s="77"/>
      <c r="R90" s="78"/>
      <c r="T90" s="79"/>
      <c r="V90" s="80"/>
      <c r="X90" s="79"/>
      <c r="Z90" s="80"/>
    </row>
    <row r="91" spans="1:26" s="6" customFormat="1" ht="13">
      <c r="A91" s="75"/>
      <c r="B91" s="82"/>
      <c r="C91" s="76"/>
      <c r="P91" s="77"/>
      <c r="R91" s="78"/>
      <c r="T91" s="79"/>
      <c r="V91" s="80"/>
      <c r="X91" s="79"/>
      <c r="Z91" s="80"/>
    </row>
    <row r="92" spans="1:26" s="6" customFormat="1" ht="13">
      <c r="A92" s="75"/>
      <c r="B92" s="82"/>
      <c r="C92" s="76"/>
      <c r="P92" s="77"/>
      <c r="R92" s="78"/>
      <c r="T92" s="79"/>
      <c r="V92" s="80"/>
      <c r="X92" s="79"/>
      <c r="Z92" s="80"/>
    </row>
    <row r="93" spans="1:26" s="6" customFormat="1" ht="13">
      <c r="A93" s="75"/>
      <c r="B93" s="82"/>
      <c r="C93" s="76"/>
      <c r="P93" s="77"/>
      <c r="R93" s="78"/>
      <c r="T93" s="79"/>
      <c r="V93" s="80"/>
      <c r="X93" s="79"/>
      <c r="Z93" s="80"/>
    </row>
    <row r="94" spans="1:26" s="6" customFormat="1" ht="13">
      <c r="A94" s="75"/>
      <c r="B94" s="82"/>
      <c r="C94" s="76"/>
      <c r="P94" s="77"/>
      <c r="R94" s="78"/>
      <c r="T94" s="79"/>
      <c r="V94" s="80"/>
      <c r="X94" s="79"/>
      <c r="Z94" s="80"/>
    </row>
    <row r="95" spans="1:26" s="6" customFormat="1" ht="13">
      <c r="A95" s="75"/>
      <c r="B95" s="82"/>
      <c r="C95" s="76"/>
      <c r="P95" s="77"/>
      <c r="R95" s="78"/>
      <c r="T95" s="79"/>
      <c r="V95" s="80"/>
      <c r="X95" s="79"/>
      <c r="Z95" s="80"/>
    </row>
    <row r="96" spans="1:26" s="6" customFormat="1" ht="13">
      <c r="A96" s="75"/>
      <c r="B96" s="82"/>
      <c r="C96" s="76"/>
      <c r="P96" s="77"/>
      <c r="R96" s="78"/>
      <c r="T96" s="79"/>
      <c r="V96" s="80"/>
      <c r="X96" s="79"/>
      <c r="Z96" s="80"/>
    </row>
    <row r="97" spans="1:26" s="6" customFormat="1" ht="13">
      <c r="A97" s="75"/>
      <c r="B97" s="82"/>
      <c r="C97" s="76"/>
      <c r="P97" s="77"/>
      <c r="R97" s="78"/>
      <c r="T97" s="79"/>
      <c r="V97" s="80"/>
      <c r="X97" s="79"/>
      <c r="Z97" s="80"/>
    </row>
    <row r="98" spans="1:26" s="6" customFormat="1" ht="13">
      <c r="A98" s="75"/>
      <c r="B98" s="82"/>
      <c r="C98" s="76"/>
      <c r="P98" s="77"/>
      <c r="R98" s="78"/>
      <c r="T98" s="79"/>
      <c r="V98" s="80"/>
      <c r="X98" s="79"/>
      <c r="Z98" s="80"/>
    </row>
    <row r="99" spans="1:26" s="6" customFormat="1" ht="13">
      <c r="A99" s="75"/>
      <c r="B99" s="82"/>
      <c r="C99" s="76"/>
      <c r="P99" s="77"/>
      <c r="R99" s="78"/>
      <c r="T99" s="79"/>
      <c r="V99" s="80"/>
      <c r="X99" s="79"/>
      <c r="Z99" s="80"/>
    </row>
    <row r="100" spans="1:26" s="6" customFormat="1" ht="13">
      <c r="A100" s="75"/>
      <c r="B100" s="82"/>
      <c r="C100" s="76"/>
      <c r="P100" s="77"/>
      <c r="R100" s="78"/>
      <c r="T100" s="79"/>
      <c r="V100" s="80"/>
      <c r="X100" s="79"/>
      <c r="Z100" s="80"/>
    </row>
    <row r="101" spans="1:26" s="6" customFormat="1" ht="13">
      <c r="A101" s="75"/>
      <c r="B101" s="82"/>
      <c r="C101" s="76"/>
      <c r="P101" s="77"/>
      <c r="R101" s="78"/>
      <c r="T101" s="79"/>
      <c r="V101" s="80"/>
      <c r="X101" s="79"/>
      <c r="Z101" s="80"/>
    </row>
    <row r="102" spans="1:26" s="6" customFormat="1" ht="13">
      <c r="A102" s="75"/>
      <c r="B102" s="82"/>
      <c r="C102" s="76"/>
      <c r="P102" s="77"/>
      <c r="R102" s="78"/>
      <c r="T102" s="79"/>
      <c r="V102" s="80"/>
      <c r="X102" s="79"/>
      <c r="Z102" s="80"/>
    </row>
    <row r="103" spans="1:26" s="6" customFormat="1" ht="13">
      <c r="A103" s="75"/>
      <c r="B103" s="82"/>
      <c r="C103" s="76"/>
      <c r="P103" s="77"/>
      <c r="R103" s="78"/>
      <c r="T103" s="79"/>
      <c r="V103" s="80"/>
      <c r="X103" s="79"/>
      <c r="Z103" s="80"/>
    </row>
    <row r="104" spans="1:26" s="6" customFormat="1" ht="13">
      <c r="A104" s="75"/>
      <c r="B104" s="82"/>
      <c r="C104" s="76"/>
      <c r="P104" s="77"/>
      <c r="R104" s="78"/>
      <c r="T104" s="79"/>
      <c r="V104" s="80"/>
      <c r="X104" s="79"/>
      <c r="Z104" s="80"/>
    </row>
    <row r="105" spans="1:26" s="6" customFormat="1" ht="13">
      <c r="A105" s="75"/>
      <c r="B105" s="82"/>
      <c r="C105" s="76"/>
      <c r="P105" s="77"/>
      <c r="R105" s="78"/>
      <c r="T105" s="79"/>
      <c r="V105" s="80"/>
      <c r="X105" s="79"/>
      <c r="Z105" s="80"/>
    </row>
    <row r="106" spans="1:26" s="6" customFormat="1" ht="13">
      <c r="A106" s="75"/>
      <c r="B106" s="82"/>
      <c r="C106" s="76"/>
      <c r="P106" s="77"/>
      <c r="R106" s="78"/>
      <c r="T106" s="79"/>
      <c r="V106" s="80"/>
      <c r="X106" s="79"/>
      <c r="Z106" s="80"/>
    </row>
    <row r="107" spans="1:26" s="6" customFormat="1" ht="13">
      <c r="A107" s="75"/>
      <c r="B107" s="82"/>
      <c r="C107" s="76"/>
      <c r="P107" s="77"/>
      <c r="R107" s="78"/>
      <c r="T107" s="79"/>
      <c r="V107" s="80"/>
      <c r="X107" s="79"/>
      <c r="Z107" s="80"/>
    </row>
    <row r="108" spans="1:26" s="6" customFormat="1" ht="13">
      <c r="A108" s="75"/>
      <c r="B108" s="82"/>
      <c r="C108" s="76"/>
      <c r="P108" s="77"/>
      <c r="R108" s="78"/>
      <c r="T108" s="79"/>
      <c r="V108" s="80"/>
      <c r="X108" s="79"/>
      <c r="Z108" s="80"/>
    </row>
    <row r="109" spans="1:26" s="6" customFormat="1" ht="13">
      <c r="A109" s="75"/>
      <c r="B109" s="82"/>
      <c r="C109" s="76"/>
      <c r="P109" s="77"/>
      <c r="R109" s="78"/>
      <c r="T109" s="79"/>
      <c r="V109" s="80"/>
      <c r="X109" s="79"/>
      <c r="Z109" s="80"/>
    </row>
    <row r="110" spans="1:26" s="6" customFormat="1" ht="13">
      <c r="A110" s="75"/>
      <c r="B110" s="82"/>
      <c r="C110" s="76"/>
      <c r="P110" s="77"/>
      <c r="R110" s="78"/>
      <c r="T110" s="79"/>
      <c r="V110" s="80"/>
      <c r="X110" s="79"/>
      <c r="Z110" s="80"/>
    </row>
    <row r="111" spans="1:26" s="6" customFormat="1" ht="13">
      <c r="A111" s="75"/>
      <c r="B111" s="82"/>
      <c r="C111" s="76"/>
      <c r="P111" s="77"/>
      <c r="R111" s="78"/>
      <c r="T111" s="79"/>
      <c r="V111" s="80"/>
      <c r="X111" s="79"/>
      <c r="Z111" s="80"/>
    </row>
    <row r="112" spans="1:26" s="6" customFormat="1" ht="13">
      <c r="A112" s="75"/>
      <c r="B112" s="82"/>
      <c r="C112" s="76"/>
      <c r="P112" s="77"/>
      <c r="R112" s="78"/>
      <c r="T112" s="79"/>
      <c r="V112" s="80"/>
      <c r="X112" s="79"/>
      <c r="Z112" s="80"/>
    </row>
    <row r="113" spans="1:26" s="6" customFormat="1" ht="13">
      <c r="A113" s="75"/>
      <c r="B113" s="82"/>
      <c r="C113" s="76"/>
      <c r="P113" s="77"/>
      <c r="R113" s="78"/>
      <c r="T113" s="79"/>
      <c r="V113" s="80"/>
      <c r="X113" s="79"/>
      <c r="Z113" s="80"/>
    </row>
    <row r="114" spans="1:26" s="6" customFormat="1" ht="13">
      <c r="A114" s="75"/>
      <c r="B114" s="82"/>
      <c r="C114" s="76"/>
      <c r="P114" s="77"/>
      <c r="R114" s="78"/>
      <c r="T114" s="79"/>
      <c r="V114" s="80"/>
      <c r="X114" s="79"/>
      <c r="Z114" s="80"/>
    </row>
    <row r="115" spans="1:26" s="6" customFormat="1" ht="13">
      <c r="A115" s="75"/>
      <c r="B115" s="82"/>
      <c r="C115" s="76"/>
      <c r="P115" s="77"/>
      <c r="R115" s="78"/>
      <c r="T115" s="79"/>
      <c r="V115" s="80"/>
      <c r="X115" s="79"/>
      <c r="Z115" s="80"/>
    </row>
    <row r="116" spans="1:26" s="6" customFormat="1" ht="13">
      <c r="A116" s="75"/>
      <c r="B116" s="82"/>
      <c r="C116" s="76"/>
      <c r="P116" s="77"/>
      <c r="R116" s="78"/>
      <c r="T116" s="79"/>
      <c r="V116" s="80"/>
      <c r="X116" s="79"/>
      <c r="Z116" s="80"/>
    </row>
    <row r="117" spans="1:26" s="6" customFormat="1" ht="13">
      <c r="A117" s="75"/>
      <c r="B117" s="82"/>
      <c r="C117" s="76"/>
      <c r="P117" s="77"/>
      <c r="R117" s="78"/>
      <c r="T117" s="79"/>
      <c r="V117" s="80"/>
      <c r="X117" s="79"/>
      <c r="Z117" s="80"/>
    </row>
    <row r="118" spans="1:26" s="6" customFormat="1" ht="13">
      <c r="A118" s="75"/>
      <c r="B118" s="82"/>
      <c r="C118" s="76"/>
      <c r="P118" s="77"/>
      <c r="R118" s="78"/>
      <c r="T118" s="79"/>
      <c r="V118" s="80"/>
      <c r="X118" s="79"/>
      <c r="Z118" s="80"/>
    </row>
    <row r="119" spans="1:26" s="6" customFormat="1" ht="13">
      <c r="A119" s="75"/>
      <c r="B119" s="82"/>
      <c r="C119" s="76"/>
      <c r="P119" s="77"/>
      <c r="R119" s="78"/>
      <c r="T119" s="79"/>
      <c r="V119" s="80"/>
      <c r="X119" s="79"/>
      <c r="Z119" s="80"/>
    </row>
    <row r="120" spans="1:26" s="6" customFormat="1" ht="13">
      <c r="A120" s="75"/>
      <c r="B120" s="82"/>
      <c r="C120" s="76"/>
      <c r="P120" s="77"/>
      <c r="R120" s="78"/>
      <c r="T120" s="79"/>
      <c r="V120" s="80"/>
      <c r="X120" s="79"/>
      <c r="Z120" s="80"/>
    </row>
    <row r="121" spans="1:26" s="6" customFormat="1" ht="13">
      <c r="A121" s="75"/>
      <c r="B121" s="82"/>
      <c r="C121" s="76"/>
      <c r="P121" s="77"/>
      <c r="R121" s="78"/>
      <c r="T121" s="79"/>
      <c r="V121" s="80"/>
      <c r="X121" s="79"/>
      <c r="Z121" s="80"/>
    </row>
    <row r="122" spans="1:26" s="6" customFormat="1" ht="13">
      <c r="A122" s="75"/>
      <c r="B122" s="82"/>
      <c r="C122" s="76"/>
      <c r="P122" s="77"/>
      <c r="R122" s="78"/>
      <c r="T122" s="79"/>
      <c r="V122" s="80"/>
      <c r="X122" s="79"/>
      <c r="Z122" s="80"/>
    </row>
    <row r="123" spans="1:26" s="6" customFormat="1" ht="13">
      <c r="A123" s="75"/>
      <c r="B123" s="82"/>
      <c r="C123" s="76"/>
      <c r="P123" s="77"/>
      <c r="R123" s="78"/>
      <c r="T123" s="79"/>
      <c r="V123" s="80"/>
      <c r="X123" s="79"/>
      <c r="Z123" s="80"/>
    </row>
    <row r="124" spans="1:26" s="6" customFormat="1" ht="13">
      <c r="A124" s="75"/>
      <c r="B124" s="82"/>
      <c r="C124" s="76"/>
      <c r="P124" s="77"/>
      <c r="R124" s="78"/>
      <c r="T124" s="79"/>
      <c r="V124" s="80"/>
      <c r="X124" s="79"/>
      <c r="Z124" s="80"/>
    </row>
    <row r="125" spans="1:26" s="6" customFormat="1" ht="13">
      <c r="A125" s="75"/>
      <c r="B125" s="82"/>
      <c r="C125" s="76"/>
      <c r="P125" s="77"/>
      <c r="R125" s="78"/>
      <c r="T125" s="79"/>
      <c r="V125" s="80"/>
      <c r="X125" s="79"/>
      <c r="Z125" s="80"/>
    </row>
    <row r="126" spans="1:26" s="6" customFormat="1" ht="13">
      <c r="A126" s="75"/>
      <c r="B126" s="82"/>
      <c r="C126" s="76"/>
      <c r="P126" s="77"/>
      <c r="R126" s="78"/>
      <c r="T126" s="79"/>
      <c r="V126" s="80"/>
      <c r="X126" s="79"/>
      <c r="Z126" s="80"/>
    </row>
    <row r="127" spans="1:26" s="6" customFormat="1" ht="13">
      <c r="A127" s="75"/>
      <c r="B127" s="82"/>
      <c r="C127" s="76"/>
      <c r="P127" s="77"/>
      <c r="R127" s="78"/>
      <c r="T127" s="79"/>
      <c r="V127" s="80"/>
      <c r="X127" s="79"/>
      <c r="Z127" s="80"/>
    </row>
    <row r="128" spans="1:26" s="6" customFormat="1" ht="13">
      <c r="A128" s="75"/>
      <c r="B128" s="82"/>
      <c r="C128" s="76"/>
      <c r="P128" s="77"/>
      <c r="R128" s="78"/>
      <c r="T128" s="79"/>
      <c r="V128" s="80"/>
      <c r="X128" s="79"/>
      <c r="Z128" s="80"/>
    </row>
    <row r="129" spans="1:26" s="6" customFormat="1" ht="13">
      <c r="A129" s="75"/>
      <c r="B129" s="82"/>
      <c r="C129" s="76"/>
      <c r="P129" s="77"/>
      <c r="R129" s="78"/>
      <c r="T129" s="79"/>
      <c r="V129" s="80"/>
      <c r="X129" s="79"/>
      <c r="Z129" s="80"/>
    </row>
    <row r="130" spans="1:26" s="6" customFormat="1" ht="13">
      <c r="A130" s="75"/>
      <c r="B130" s="82"/>
      <c r="C130" s="76"/>
      <c r="P130" s="77"/>
      <c r="R130" s="78"/>
      <c r="T130" s="79"/>
      <c r="V130" s="80"/>
      <c r="X130" s="79"/>
      <c r="Z130" s="80"/>
    </row>
    <row r="131" spans="1:26" s="6" customFormat="1" ht="13">
      <c r="A131" s="75"/>
      <c r="B131" s="82"/>
      <c r="C131" s="76"/>
      <c r="P131" s="77"/>
      <c r="R131" s="78"/>
      <c r="T131" s="79"/>
      <c r="V131" s="80"/>
      <c r="X131" s="79"/>
      <c r="Z131" s="80"/>
    </row>
    <row r="132" spans="1:26" s="6" customFormat="1" ht="13">
      <c r="A132" s="75"/>
      <c r="B132" s="82"/>
      <c r="C132" s="76"/>
      <c r="P132" s="77"/>
      <c r="R132" s="78"/>
      <c r="T132" s="79"/>
      <c r="V132" s="80"/>
      <c r="X132" s="79"/>
      <c r="Z132" s="80"/>
    </row>
    <row r="133" spans="1:26" s="6" customFormat="1" ht="13">
      <c r="A133" s="75"/>
      <c r="B133" s="82"/>
      <c r="C133" s="76"/>
      <c r="P133" s="77"/>
      <c r="R133" s="78"/>
      <c r="T133" s="79"/>
      <c r="V133" s="80"/>
      <c r="X133" s="79"/>
      <c r="Z133" s="80"/>
    </row>
    <row r="134" spans="1:26" s="6" customFormat="1" ht="13">
      <c r="A134" s="75"/>
      <c r="B134" s="82"/>
      <c r="C134" s="76"/>
      <c r="P134" s="77"/>
      <c r="R134" s="78"/>
      <c r="T134" s="79"/>
      <c r="V134" s="80"/>
      <c r="X134" s="79"/>
      <c r="Z134" s="80"/>
    </row>
    <row r="135" spans="1:26" s="6" customFormat="1" ht="13">
      <c r="A135" s="75"/>
      <c r="B135" s="82"/>
      <c r="C135" s="76"/>
      <c r="P135" s="77"/>
      <c r="R135" s="78"/>
      <c r="T135" s="79"/>
      <c r="V135" s="80"/>
      <c r="X135" s="79"/>
      <c r="Z135" s="80"/>
    </row>
    <row r="136" spans="1:26" s="6" customFormat="1" ht="13">
      <c r="A136" s="75"/>
      <c r="B136" s="82"/>
      <c r="C136" s="76"/>
      <c r="P136" s="77"/>
      <c r="R136" s="78"/>
      <c r="T136" s="79"/>
      <c r="V136" s="80"/>
      <c r="X136" s="79"/>
      <c r="Z136" s="80"/>
    </row>
    <row r="137" spans="1:26" s="6" customFormat="1" ht="13">
      <c r="A137" s="75"/>
      <c r="B137" s="82"/>
      <c r="C137" s="76"/>
      <c r="P137" s="77"/>
      <c r="R137" s="78"/>
      <c r="T137" s="79"/>
      <c r="V137" s="80"/>
      <c r="X137" s="79"/>
      <c r="Z137" s="80"/>
    </row>
    <row r="138" spans="1:26" s="6" customFormat="1" ht="13">
      <c r="A138" s="75"/>
      <c r="B138" s="82"/>
      <c r="C138" s="76"/>
      <c r="P138" s="77"/>
      <c r="R138" s="78"/>
      <c r="T138" s="79"/>
      <c r="V138" s="80"/>
      <c r="X138" s="79"/>
      <c r="Z138" s="80"/>
    </row>
    <row r="139" spans="1:26" s="6" customFormat="1" ht="13">
      <c r="A139" s="75"/>
      <c r="B139" s="82"/>
      <c r="C139" s="76"/>
      <c r="P139" s="77"/>
      <c r="R139" s="78"/>
      <c r="T139" s="79"/>
      <c r="V139" s="80"/>
      <c r="X139" s="79"/>
      <c r="Z139" s="80"/>
    </row>
    <row r="140" spans="1:26" s="6" customFormat="1" ht="13">
      <c r="A140" s="75"/>
      <c r="B140" s="82"/>
      <c r="C140" s="76"/>
      <c r="P140" s="77"/>
      <c r="R140" s="78"/>
      <c r="T140" s="79"/>
      <c r="V140" s="80"/>
      <c r="X140" s="79"/>
      <c r="Z140" s="80"/>
    </row>
    <row r="141" spans="1:26" s="6" customFormat="1" ht="13">
      <c r="A141" s="75"/>
      <c r="B141" s="82"/>
      <c r="C141" s="76"/>
      <c r="P141" s="77"/>
      <c r="R141" s="78"/>
      <c r="T141" s="79"/>
      <c r="V141" s="80"/>
      <c r="X141" s="79"/>
      <c r="Z141" s="80"/>
    </row>
    <row r="142" spans="1:26" s="6" customFormat="1" ht="13">
      <c r="A142" s="75"/>
      <c r="B142" s="82"/>
      <c r="C142" s="76"/>
      <c r="P142" s="77"/>
      <c r="R142" s="78"/>
      <c r="T142" s="79"/>
      <c r="V142" s="80"/>
      <c r="X142" s="79"/>
      <c r="Z142" s="80"/>
    </row>
    <row r="143" spans="1:26" s="6" customFormat="1" ht="13">
      <c r="A143" s="75"/>
      <c r="B143" s="82"/>
      <c r="C143" s="76"/>
      <c r="P143" s="77"/>
      <c r="R143" s="78"/>
      <c r="T143" s="79"/>
      <c r="V143" s="80"/>
      <c r="X143" s="79"/>
      <c r="Z143" s="80"/>
    </row>
    <row r="144" spans="1:26" s="6" customFormat="1" ht="13">
      <c r="A144" s="75"/>
      <c r="B144" s="82"/>
      <c r="C144" s="76"/>
      <c r="P144" s="77"/>
      <c r="R144" s="78"/>
      <c r="T144" s="79"/>
      <c r="V144" s="80"/>
      <c r="X144" s="79"/>
      <c r="Z144" s="80"/>
    </row>
    <row r="145" spans="1:26" s="6" customFormat="1" ht="13">
      <c r="A145" s="75"/>
      <c r="B145" s="82"/>
      <c r="C145" s="76"/>
      <c r="P145" s="77"/>
      <c r="R145" s="78"/>
      <c r="T145" s="79"/>
      <c r="V145" s="80"/>
      <c r="X145" s="79"/>
      <c r="Z145" s="80"/>
    </row>
    <row r="146" spans="1:26" s="6" customFormat="1" ht="13">
      <c r="A146" s="75"/>
      <c r="B146" s="82"/>
      <c r="C146" s="76"/>
      <c r="P146" s="77"/>
      <c r="R146" s="78"/>
      <c r="T146" s="79"/>
      <c r="V146" s="80"/>
      <c r="X146" s="79"/>
      <c r="Z146" s="80"/>
    </row>
    <row r="147" spans="1:26" s="6" customFormat="1" ht="13">
      <c r="A147" s="75"/>
      <c r="B147" s="82"/>
      <c r="C147" s="76"/>
      <c r="P147" s="77"/>
      <c r="R147" s="78"/>
      <c r="T147" s="79"/>
      <c r="V147" s="80"/>
      <c r="X147" s="79"/>
      <c r="Z147" s="80"/>
    </row>
    <row r="148" spans="1:26" s="6" customFormat="1" ht="13">
      <c r="A148" s="75"/>
      <c r="B148" s="82"/>
      <c r="C148" s="76"/>
      <c r="P148" s="77"/>
      <c r="R148" s="78"/>
      <c r="T148" s="79"/>
      <c r="V148" s="80"/>
      <c r="X148" s="79"/>
      <c r="Z148" s="80"/>
    </row>
    <row r="149" spans="1:26" s="6" customFormat="1" ht="13">
      <c r="A149" s="75"/>
      <c r="B149" s="82"/>
      <c r="C149" s="76"/>
      <c r="P149" s="77"/>
      <c r="R149" s="78"/>
      <c r="T149" s="79"/>
      <c r="V149" s="80"/>
      <c r="X149" s="79"/>
      <c r="Z149" s="80"/>
    </row>
    <row r="150" spans="1:26" s="6" customFormat="1" ht="13">
      <c r="A150" s="75"/>
      <c r="B150" s="82"/>
      <c r="C150" s="76"/>
      <c r="P150" s="77"/>
      <c r="R150" s="78"/>
      <c r="T150" s="79"/>
      <c r="V150" s="80"/>
      <c r="X150" s="79"/>
      <c r="Z150" s="80"/>
    </row>
    <row r="151" spans="1:26" s="6" customFormat="1" ht="13">
      <c r="A151" s="75"/>
      <c r="B151" s="82"/>
      <c r="C151" s="76"/>
      <c r="P151" s="77"/>
      <c r="R151" s="78"/>
      <c r="T151" s="79"/>
      <c r="V151" s="80"/>
      <c r="X151" s="79"/>
      <c r="Z151" s="80"/>
    </row>
    <row r="152" spans="1:26" s="6" customFormat="1" ht="13">
      <c r="A152" s="75"/>
      <c r="B152" s="82"/>
      <c r="C152" s="76"/>
      <c r="P152" s="77"/>
      <c r="R152" s="78"/>
      <c r="T152" s="79"/>
      <c r="V152" s="80"/>
      <c r="X152" s="79"/>
      <c r="Z152" s="80"/>
    </row>
    <row r="153" spans="1:26" s="6" customFormat="1" ht="13">
      <c r="A153" s="75"/>
      <c r="B153" s="82"/>
      <c r="C153" s="76"/>
      <c r="P153" s="77"/>
      <c r="R153" s="78"/>
      <c r="T153" s="79"/>
      <c r="V153" s="80"/>
      <c r="X153" s="79"/>
      <c r="Z153" s="80"/>
    </row>
    <row r="154" spans="1:26" s="6" customFormat="1" ht="13">
      <c r="A154" s="75"/>
      <c r="B154" s="82"/>
      <c r="C154" s="76"/>
      <c r="P154" s="77"/>
      <c r="R154" s="78"/>
      <c r="T154" s="79"/>
      <c r="V154" s="80"/>
      <c r="X154" s="79"/>
      <c r="Z154" s="80"/>
    </row>
    <row r="155" spans="1:26" s="6" customFormat="1" ht="13">
      <c r="A155" s="75"/>
      <c r="B155" s="82"/>
      <c r="C155" s="76"/>
      <c r="P155" s="77"/>
      <c r="R155" s="78"/>
      <c r="T155" s="79"/>
      <c r="V155" s="80"/>
      <c r="X155" s="79"/>
      <c r="Z155" s="80"/>
    </row>
    <row r="156" spans="1:26" s="6" customFormat="1" ht="13">
      <c r="A156" s="75"/>
      <c r="B156" s="82"/>
      <c r="C156" s="76"/>
      <c r="P156" s="77"/>
      <c r="R156" s="78"/>
      <c r="T156" s="79"/>
      <c r="V156" s="80"/>
      <c r="X156" s="79"/>
      <c r="Z156" s="80"/>
    </row>
    <row r="157" spans="1:26" s="6" customFormat="1" ht="13">
      <c r="A157" s="75"/>
      <c r="B157" s="82"/>
      <c r="C157" s="76"/>
      <c r="P157" s="77"/>
      <c r="R157" s="78"/>
      <c r="T157" s="79"/>
      <c r="V157" s="80"/>
      <c r="X157" s="79"/>
      <c r="Z157" s="80"/>
    </row>
    <row r="158" spans="1:26" s="6" customFormat="1" ht="13">
      <c r="A158" s="75"/>
      <c r="B158" s="82"/>
      <c r="C158" s="76"/>
      <c r="P158" s="77"/>
      <c r="R158" s="78"/>
      <c r="T158" s="79"/>
      <c r="V158" s="80"/>
      <c r="X158" s="79"/>
      <c r="Z158" s="80"/>
    </row>
    <row r="159" spans="1:26" s="6" customFormat="1" ht="13">
      <c r="A159" s="75"/>
      <c r="B159" s="82"/>
      <c r="C159" s="76"/>
      <c r="P159" s="77"/>
      <c r="R159" s="78"/>
      <c r="T159" s="79"/>
      <c r="V159" s="80"/>
      <c r="X159" s="79"/>
      <c r="Z159" s="80"/>
    </row>
    <row r="160" spans="1:26" s="6" customFormat="1" ht="13">
      <c r="A160" s="75"/>
      <c r="B160" s="82"/>
      <c r="C160" s="76"/>
      <c r="P160" s="77"/>
      <c r="R160" s="78"/>
      <c r="T160" s="79"/>
      <c r="V160" s="80"/>
      <c r="X160" s="79"/>
      <c r="Z160" s="80"/>
    </row>
    <row r="161" spans="1:26" s="6" customFormat="1" ht="13">
      <c r="A161" s="75"/>
      <c r="B161" s="82"/>
      <c r="C161" s="76"/>
      <c r="P161" s="77"/>
      <c r="R161" s="78"/>
      <c r="T161" s="79"/>
      <c r="V161" s="80"/>
      <c r="X161" s="79"/>
      <c r="Z161" s="80"/>
    </row>
    <row r="162" spans="1:26" s="6" customFormat="1" ht="13">
      <c r="A162" s="75"/>
      <c r="B162" s="82"/>
      <c r="C162" s="76"/>
      <c r="P162" s="77"/>
      <c r="R162" s="78"/>
      <c r="T162" s="79"/>
      <c r="V162" s="80"/>
      <c r="X162" s="79"/>
      <c r="Z162" s="80"/>
    </row>
    <row r="163" spans="1:26" s="6" customFormat="1" ht="13">
      <c r="A163" s="75"/>
      <c r="B163" s="82"/>
      <c r="C163" s="76"/>
      <c r="P163" s="77"/>
      <c r="R163" s="78"/>
      <c r="T163" s="79"/>
      <c r="V163" s="80"/>
      <c r="X163" s="79"/>
      <c r="Z163" s="80"/>
    </row>
    <row r="164" spans="1:26" s="6" customFormat="1" ht="13">
      <c r="A164" s="75"/>
      <c r="B164" s="82"/>
      <c r="C164" s="76"/>
      <c r="P164" s="77"/>
      <c r="R164" s="78"/>
      <c r="T164" s="79"/>
      <c r="V164" s="80"/>
      <c r="X164" s="79"/>
      <c r="Z164" s="80"/>
    </row>
    <row r="165" spans="1:26" s="6" customFormat="1" ht="13">
      <c r="A165" s="75"/>
      <c r="B165" s="82"/>
      <c r="C165" s="76"/>
      <c r="P165" s="77"/>
      <c r="R165" s="78"/>
      <c r="T165" s="79"/>
      <c r="V165" s="80"/>
      <c r="X165" s="79"/>
      <c r="Z165" s="80"/>
    </row>
    <row r="166" spans="1:26" s="1" customFormat="1" ht="13">
      <c r="A166" s="33"/>
      <c r="B166" s="81"/>
      <c r="C166" s="73"/>
      <c r="P166" s="24"/>
      <c r="R166" s="38"/>
      <c r="T166" s="26"/>
      <c r="V166" s="36"/>
      <c r="X166" s="26"/>
      <c r="Z166" s="36"/>
    </row>
    <row r="167" spans="1:26" s="1" customFormat="1" ht="13">
      <c r="A167" s="33"/>
      <c r="B167" s="81"/>
      <c r="C167" s="73"/>
      <c r="P167" s="24"/>
      <c r="R167" s="38"/>
      <c r="T167" s="26"/>
      <c r="V167" s="36"/>
      <c r="X167" s="26"/>
      <c r="Z167" s="36"/>
    </row>
    <row r="168" spans="1:26" s="1" customFormat="1" ht="13">
      <c r="A168" s="33"/>
      <c r="B168" s="81"/>
      <c r="C168" s="73"/>
      <c r="P168" s="24"/>
      <c r="R168" s="38"/>
      <c r="T168" s="26"/>
      <c r="V168" s="36"/>
      <c r="X168" s="26"/>
      <c r="Z168" s="36"/>
    </row>
    <row r="169" spans="1:26" s="1" customFormat="1" ht="13">
      <c r="A169" s="33"/>
      <c r="B169" s="81"/>
      <c r="C169" s="73"/>
      <c r="P169" s="24"/>
      <c r="R169" s="38"/>
      <c r="T169" s="26"/>
      <c r="V169" s="36"/>
      <c r="X169" s="26"/>
      <c r="Z169" s="36"/>
    </row>
    <row r="170" spans="1:26" s="1" customFormat="1" ht="13">
      <c r="A170" s="33"/>
      <c r="B170" s="81"/>
      <c r="C170" s="73"/>
      <c r="P170" s="24"/>
      <c r="R170" s="38"/>
      <c r="T170" s="26"/>
      <c r="V170" s="36"/>
      <c r="X170" s="26"/>
      <c r="Z170" s="36"/>
    </row>
    <row r="171" spans="1:26" s="1" customFormat="1" ht="13">
      <c r="A171" s="33"/>
      <c r="B171" s="81"/>
      <c r="C171" s="73"/>
      <c r="P171" s="24"/>
      <c r="R171" s="38"/>
      <c r="T171" s="26"/>
      <c r="V171" s="36"/>
      <c r="X171" s="26"/>
      <c r="Z171" s="36"/>
    </row>
    <row r="172" spans="1:26" s="1" customFormat="1" ht="13">
      <c r="A172" s="33"/>
      <c r="B172" s="81"/>
      <c r="C172" s="73"/>
      <c r="P172" s="24"/>
      <c r="R172" s="38"/>
      <c r="T172" s="26"/>
      <c r="V172" s="36"/>
      <c r="X172" s="26"/>
      <c r="Z172" s="36"/>
    </row>
    <row r="173" spans="1:26" s="1" customFormat="1" ht="13">
      <c r="A173" s="33"/>
      <c r="B173" s="81"/>
      <c r="C173" s="73"/>
      <c r="P173" s="24"/>
      <c r="R173" s="38"/>
      <c r="T173" s="26"/>
      <c r="V173" s="36"/>
      <c r="X173" s="26"/>
      <c r="Z173" s="36"/>
    </row>
    <row r="174" spans="1:26" s="1" customFormat="1" ht="13">
      <c r="A174" s="33"/>
      <c r="B174" s="81"/>
      <c r="C174" s="73"/>
      <c r="P174" s="24"/>
      <c r="R174" s="38"/>
      <c r="T174" s="26"/>
      <c r="V174" s="36"/>
      <c r="X174" s="26"/>
      <c r="Z174" s="36"/>
    </row>
    <row r="175" spans="1:26" s="1" customFormat="1" ht="13">
      <c r="A175" s="33"/>
      <c r="B175" s="81"/>
      <c r="C175" s="73"/>
      <c r="P175" s="24"/>
      <c r="R175" s="38"/>
      <c r="T175" s="26"/>
      <c r="V175" s="36"/>
      <c r="X175" s="26"/>
      <c r="Z175" s="36"/>
    </row>
    <row r="176" spans="1:26" s="1" customFormat="1" ht="13">
      <c r="A176" s="33"/>
      <c r="B176" s="81"/>
      <c r="C176" s="73"/>
      <c r="P176" s="24"/>
      <c r="R176" s="38"/>
      <c r="T176" s="26"/>
      <c r="V176" s="36"/>
      <c r="X176" s="26"/>
      <c r="Z176" s="36"/>
    </row>
    <row r="177" spans="1:26" s="1" customFormat="1" ht="13">
      <c r="A177" s="33"/>
      <c r="B177" s="81"/>
      <c r="C177" s="73"/>
      <c r="P177" s="24"/>
      <c r="R177" s="38"/>
      <c r="T177" s="26"/>
      <c r="V177" s="36"/>
      <c r="X177" s="26"/>
      <c r="Z177" s="36"/>
    </row>
    <row r="178" spans="1:26" s="1" customFormat="1" ht="13">
      <c r="A178" s="33"/>
      <c r="B178" s="81"/>
      <c r="C178" s="73"/>
      <c r="P178" s="24"/>
      <c r="R178" s="38"/>
      <c r="T178" s="26"/>
      <c r="V178" s="36"/>
      <c r="X178" s="26"/>
      <c r="Z178" s="36"/>
    </row>
    <row r="179" spans="1:26" s="1" customFormat="1" ht="13">
      <c r="A179" s="33"/>
      <c r="B179" s="81"/>
      <c r="C179" s="73"/>
      <c r="P179" s="24"/>
      <c r="R179" s="38"/>
      <c r="T179" s="26"/>
      <c r="V179" s="36"/>
      <c r="X179" s="26"/>
      <c r="Z179" s="36"/>
    </row>
    <row r="180" spans="1:26" s="1" customFormat="1" ht="13">
      <c r="A180" s="33"/>
      <c r="B180" s="81"/>
      <c r="C180" s="73"/>
      <c r="P180" s="24"/>
      <c r="R180" s="38"/>
      <c r="T180" s="26"/>
      <c r="V180" s="36"/>
      <c r="X180" s="26"/>
      <c r="Z180" s="36"/>
    </row>
    <row r="181" spans="1:26" s="1" customFormat="1" ht="13">
      <c r="A181" s="33"/>
      <c r="B181" s="81"/>
      <c r="C181" s="73"/>
      <c r="P181" s="24"/>
      <c r="R181" s="38"/>
      <c r="T181" s="26"/>
      <c r="V181" s="36"/>
      <c r="X181" s="26"/>
      <c r="Z181" s="36"/>
    </row>
    <row r="182" spans="1:26" s="1" customFormat="1" ht="13">
      <c r="A182" s="33"/>
      <c r="B182" s="81"/>
      <c r="C182" s="73"/>
      <c r="P182" s="24"/>
      <c r="R182" s="38"/>
      <c r="T182" s="26"/>
      <c r="V182" s="36"/>
      <c r="X182" s="26"/>
      <c r="Z182" s="36"/>
    </row>
    <row r="183" spans="1:26" s="1" customFormat="1" ht="13">
      <c r="A183" s="33"/>
      <c r="B183" s="81"/>
      <c r="C183" s="73"/>
      <c r="P183" s="24"/>
      <c r="R183" s="38"/>
      <c r="T183" s="26"/>
      <c r="V183" s="36"/>
      <c r="X183" s="26"/>
      <c r="Z183" s="36"/>
    </row>
    <row r="184" spans="1:26" s="1" customFormat="1" ht="13">
      <c r="A184" s="33"/>
      <c r="B184" s="81"/>
      <c r="C184" s="73"/>
      <c r="P184" s="24"/>
      <c r="R184" s="38"/>
      <c r="T184" s="26"/>
      <c r="V184" s="36"/>
      <c r="X184" s="26"/>
      <c r="Z184" s="36"/>
    </row>
    <row r="185" spans="1:26" s="1" customFormat="1" ht="13">
      <c r="A185" s="33"/>
      <c r="B185" s="81"/>
      <c r="C185" s="73"/>
      <c r="P185" s="24"/>
      <c r="R185" s="38"/>
      <c r="T185" s="26"/>
      <c r="V185" s="36"/>
      <c r="X185" s="26"/>
      <c r="Z185" s="36"/>
    </row>
    <row r="186" spans="1:26" s="1" customFormat="1" ht="13">
      <c r="A186" s="33"/>
      <c r="B186" s="81"/>
      <c r="C186" s="73"/>
      <c r="P186" s="24"/>
      <c r="R186" s="38"/>
      <c r="T186" s="26"/>
      <c r="V186" s="36"/>
      <c r="X186" s="26"/>
      <c r="Z186" s="36"/>
    </row>
    <row r="187" spans="1:26" s="1" customFormat="1" ht="13">
      <c r="A187" s="33"/>
      <c r="B187" s="81"/>
      <c r="C187" s="73"/>
      <c r="P187" s="24"/>
      <c r="R187" s="38"/>
      <c r="T187" s="26"/>
      <c r="V187" s="36"/>
      <c r="X187" s="26"/>
      <c r="Z187" s="36"/>
    </row>
    <row r="188" spans="1:26" s="1" customFormat="1" ht="13">
      <c r="A188" s="33"/>
      <c r="B188" s="81"/>
      <c r="C188" s="73"/>
      <c r="P188" s="24"/>
      <c r="R188" s="38"/>
      <c r="T188" s="26"/>
      <c r="V188" s="36"/>
      <c r="X188" s="26"/>
      <c r="Z188" s="36"/>
    </row>
    <row r="189" spans="1:26" s="1" customFormat="1" ht="13">
      <c r="A189" s="33"/>
      <c r="B189" s="81"/>
      <c r="C189" s="73"/>
      <c r="P189" s="24"/>
      <c r="R189" s="38"/>
      <c r="T189" s="26"/>
      <c r="V189" s="36"/>
      <c r="X189" s="26"/>
      <c r="Z189" s="36"/>
    </row>
    <row r="190" spans="1:26" s="1" customFormat="1" ht="13">
      <c r="A190" s="33"/>
      <c r="B190" s="81"/>
      <c r="C190" s="73"/>
      <c r="P190" s="24"/>
      <c r="R190" s="38"/>
      <c r="T190" s="26"/>
      <c r="V190" s="36"/>
      <c r="X190" s="26"/>
      <c r="Z190" s="36"/>
    </row>
    <row r="191" spans="1:26" s="1" customFormat="1" ht="13">
      <c r="A191" s="33"/>
      <c r="B191" s="81"/>
      <c r="C191" s="73"/>
      <c r="P191" s="24"/>
      <c r="R191" s="38"/>
      <c r="T191" s="26"/>
      <c r="V191" s="36"/>
      <c r="X191" s="26"/>
      <c r="Z191" s="36"/>
    </row>
    <row r="192" spans="1:26" s="1" customFormat="1" ht="13">
      <c r="A192" s="33"/>
      <c r="B192" s="81"/>
      <c r="C192" s="73"/>
      <c r="P192" s="24"/>
      <c r="R192" s="38"/>
      <c r="T192" s="26"/>
      <c r="V192" s="36"/>
      <c r="X192" s="26"/>
      <c r="Z192" s="36"/>
    </row>
    <row r="193" spans="1:26" s="1" customFormat="1" ht="13">
      <c r="A193" s="33"/>
      <c r="B193" s="81"/>
      <c r="C193" s="73"/>
      <c r="P193" s="24"/>
      <c r="R193" s="38"/>
      <c r="T193" s="26"/>
      <c r="V193" s="36"/>
      <c r="X193" s="26"/>
      <c r="Z193" s="36"/>
    </row>
    <row r="194" spans="1:26" s="1" customFormat="1" ht="13">
      <c r="A194" s="33"/>
      <c r="B194" s="81"/>
      <c r="C194" s="73"/>
      <c r="P194" s="24"/>
      <c r="R194" s="38"/>
      <c r="T194" s="26"/>
      <c r="V194" s="36"/>
      <c r="X194" s="26"/>
      <c r="Z194" s="36"/>
    </row>
    <row r="195" spans="1:26" s="1" customFormat="1" ht="13">
      <c r="A195" s="33"/>
      <c r="B195" s="81"/>
      <c r="C195" s="73"/>
      <c r="P195" s="24"/>
      <c r="R195" s="38"/>
      <c r="T195" s="26"/>
      <c r="V195" s="36"/>
      <c r="X195" s="26"/>
      <c r="Z195" s="36"/>
    </row>
    <row r="196" spans="1:26" s="1" customFormat="1" ht="13">
      <c r="A196" s="33"/>
      <c r="B196" s="81"/>
      <c r="C196" s="73"/>
      <c r="P196" s="24"/>
      <c r="R196" s="38"/>
      <c r="T196" s="26"/>
      <c r="V196" s="36"/>
      <c r="X196" s="26"/>
      <c r="Z196" s="36"/>
    </row>
    <row r="197" spans="1:26" s="1" customFormat="1" ht="13">
      <c r="A197" s="33"/>
      <c r="B197" s="81"/>
      <c r="C197" s="73"/>
      <c r="P197" s="24"/>
      <c r="R197" s="38"/>
      <c r="T197" s="26"/>
      <c r="V197" s="36"/>
      <c r="X197" s="26"/>
      <c r="Z197" s="36"/>
    </row>
    <row r="198" spans="1:26" s="1" customFormat="1" ht="13">
      <c r="A198" s="33"/>
      <c r="B198" s="81"/>
      <c r="C198" s="73"/>
      <c r="P198" s="24"/>
      <c r="R198" s="38"/>
      <c r="T198" s="26"/>
      <c r="V198" s="36"/>
      <c r="X198" s="26"/>
      <c r="Z198" s="36"/>
    </row>
    <row r="199" spans="1:26" s="1" customFormat="1" ht="13">
      <c r="A199" s="33"/>
      <c r="B199" s="81"/>
      <c r="C199" s="73"/>
      <c r="P199" s="24"/>
      <c r="R199" s="38"/>
      <c r="T199" s="26"/>
      <c r="V199" s="36"/>
      <c r="X199" s="26"/>
      <c r="Z199" s="36"/>
    </row>
    <row r="200" spans="1:26" s="1" customFormat="1" ht="13">
      <c r="A200" s="33"/>
      <c r="B200" s="81"/>
      <c r="C200" s="73"/>
      <c r="P200" s="24"/>
      <c r="R200" s="38"/>
      <c r="T200" s="26"/>
      <c r="V200" s="36"/>
      <c r="X200" s="26"/>
      <c r="Z200" s="36"/>
    </row>
    <row r="201" spans="1:26" s="1" customFormat="1" ht="13">
      <c r="A201" s="33"/>
      <c r="B201" s="81"/>
      <c r="C201" s="73"/>
      <c r="P201" s="24"/>
      <c r="R201" s="38"/>
      <c r="T201" s="26"/>
      <c r="V201" s="36"/>
      <c r="X201" s="26"/>
      <c r="Z201" s="36"/>
    </row>
    <row r="202" spans="1:26" s="1" customFormat="1" ht="13">
      <c r="A202" s="33"/>
      <c r="B202" s="81"/>
      <c r="C202" s="73"/>
      <c r="P202" s="24"/>
      <c r="R202" s="38"/>
      <c r="T202" s="26"/>
      <c r="V202" s="36"/>
      <c r="X202" s="26"/>
      <c r="Z202" s="36"/>
    </row>
    <row r="203" spans="1:26" s="1" customFormat="1" ht="13">
      <c r="A203" s="33"/>
      <c r="B203" s="81"/>
      <c r="C203" s="73"/>
      <c r="P203" s="24"/>
      <c r="R203" s="38"/>
      <c r="T203" s="26"/>
      <c r="V203" s="36"/>
      <c r="X203" s="26"/>
      <c r="Z203" s="36"/>
    </row>
    <row r="204" spans="1:26" s="1" customFormat="1" ht="13">
      <c r="A204" s="33"/>
      <c r="B204" s="81"/>
      <c r="C204" s="73"/>
      <c r="P204" s="24"/>
      <c r="R204" s="38"/>
      <c r="T204" s="26"/>
      <c r="V204" s="36"/>
      <c r="X204" s="26"/>
      <c r="Z204" s="36"/>
    </row>
    <row r="205" spans="1:26" s="1" customFormat="1">
      <c r="A205" s="33"/>
      <c r="B205" s="81"/>
      <c r="C205" s="73"/>
      <c r="J205"/>
      <c r="K205"/>
      <c r="L205"/>
      <c r="M205"/>
      <c r="O205"/>
      <c r="P205" s="24"/>
      <c r="R205" s="38"/>
      <c r="T205" s="26"/>
      <c r="V205" s="36"/>
      <c r="X205" s="26"/>
      <c r="Z205" s="36"/>
    </row>
    <row r="206" spans="1:26" s="1" customFormat="1">
      <c r="A206" s="33"/>
      <c r="B206" s="81"/>
      <c r="C206" s="73"/>
      <c r="J206"/>
      <c r="K206"/>
      <c r="L206"/>
      <c r="M206"/>
      <c r="O206"/>
      <c r="P206" s="24"/>
      <c r="R206" s="38"/>
      <c r="T206" s="26"/>
      <c r="V206" s="36"/>
      <c r="X206" s="26"/>
      <c r="Z206" s="36"/>
    </row>
    <row r="207" spans="1:26" s="1" customFormat="1">
      <c r="A207" s="33"/>
      <c r="B207" s="81"/>
      <c r="C207" s="73"/>
      <c r="J207"/>
      <c r="K207"/>
      <c r="L207"/>
      <c r="M207"/>
      <c r="O207"/>
      <c r="P207" s="24"/>
      <c r="R207" s="38"/>
      <c r="T207" s="26"/>
      <c r="V207" s="36"/>
      <c r="X207" s="26"/>
      <c r="Z207" s="36"/>
    </row>
    <row r="208" spans="1:26" s="1" customFormat="1">
      <c r="A208" s="33"/>
      <c r="B208" s="81"/>
      <c r="C208" s="73"/>
      <c r="J208"/>
      <c r="K208"/>
      <c r="L208"/>
      <c r="M208"/>
      <c r="O208"/>
      <c r="P208" s="24"/>
      <c r="R208" s="38"/>
      <c r="T208" s="26"/>
      <c r="V208" s="36"/>
      <c r="X208" s="26"/>
      <c r="Z208" s="36"/>
    </row>
    <row r="209" spans="1:26" s="1" customFormat="1">
      <c r="A209" s="33"/>
      <c r="B209" s="81"/>
      <c r="C209" s="73"/>
      <c r="J209"/>
      <c r="K209"/>
      <c r="L209"/>
      <c r="M209"/>
      <c r="O209"/>
      <c r="P209" s="24"/>
      <c r="R209" s="38"/>
      <c r="T209" s="26"/>
      <c r="V209" s="36"/>
      <c r="X209" s="26"/>
      <c r="Z209" s="36"/>
    </row>
    <row r="210" spans="1:26" s="1" customFormat="1">
      <c r="A210" s="33"/>
      <c r="B210" s="81"/>
      <c r="C210" s="73"/>
      <c r="J210"/>
      <c r="K210"/>
      <c r="L210"/>
      <c r="M210"/>
      <c r="O210"/>
      <c r="P210" s="24"/>
      <c r="R210" s="38"/>
      <c r="T210" s="26"/>
      <c r="V210" s="36"/>
      <c r="X210" s="26"/>
      <c r="Z210" s="36"/>
    </row>
    <row r="211" spans="1:26" s="1" customFormat="1">
      <c r="A211" s="33"/>
      <c r="B211" s="81"/>
      <c r="C211" s="73"/>
      <c r="J211"/>
      <c r="K211"/>
      <c r="L211"/>
      <c r="M211"/>
      <c r="O211"/>
      <c r="P211" s="24"/>
      <c r="R211" s="38"/>
      <c r="T211" s="26"/>
      <c r="V211" s="36"/>
      <c r="X211" s="26"/>
      <c r="Z211" s="36"/>
    </row>
    <row r="212" spans="1:26" s="1" customFormat="1">
      <c r="A212" s="33"/>
      <c r="B212" s="81"/>
      <c r="C212" s="73"/>
      <c r="J212"/>
      <c r="K212"/>
      <c r="L212"/>
      <c r="M212"/>
      <c r="O212"/>
      <c r="P212" s="24"/>
      <c r="R212" s="38"/>
      <c r="T212" s="26"/>
      <c r="V212" s="36"/>
      <c r="X212" s="26"/>
      <c r="Z212" s="36"/>
    </row>
    <row r="213" spans="1:26" s="1" customFormat="1">
      <c r="A213" s="33"/>
      <c r="B213" s="81"/>
      <c r="C213" s="73"/>
      <c r="J213"/>
      <c r="K213"/>
      <c r="L213"/>
      <c r="M213"/>
      <c r="O213"/>
      <c r="P213" s="24"/>
      <c r="R213" s="38"/>
      <c r="T213" s="26"/>
      <c r="V213" s="36"/>
      <c r="X213" s="26"/>
      <c r="Z213" s="36"/>
    </row>
    <row r="214" spans="1:26" s="1" customFormat="1">
      <c r="A214" s="33"/>
      <c r="B214" s="81"/>
      <c r="C214" s="73"/>
      <c r="J214"/>
      <c r="K214"/>
      <c r="L214"/>
      <c r="M214"/>
      <c r="O214"/>
      <c r="P214" s="24"/>
      <c r="R214" s="38"/>
      <c r="T214" s="26"/>
      <c r="V214" s="36"/>
      <c r="X214" s="26"/>
      <c r="Z214" s="36"/>
    </row>
    <row r="215" spans="1:26" s="1" customFormat="1">
      <c r="A215" s="33"/>
      <c r="B215" s="81"/>
      <c r="C215" s="73"/>
      <c r="J215"/>
      <c r="K215"/>
      <c r="L215"/>
      <c r="M215"/>
      <c r="O215"/>
      <c r="P215" s="24"/>
      <c r="R215" s="38"/>
      <c r="T215" s="26"/>
      <c r="V215" s="36"/>
      <c r="X215" s="26"/>
      <c r="Z215" s="36"/>
    </row>
    <row r="216" spans="1:26" s="1" customFormat="1">
      <c r="A216" s="33"/>
      <c r="B216" s="81"/>
      <c r="C216" s="73"/>
      <c r="J216"/>
      <c r="K216"/>
      <c r="L216"/>
      <c r="M216"/>
      <c r="O216"/>
      <c r="P216" s="24"/>
      <c r="R216" s="38"/>
      <c r="T216" s="26"/>
      <c r="V216" s="36"/>
      <c r="X216" s="26"/>
      <c r="Z216" s="36"/>
    </row>
    <row r="217" spans="1:26" s="1" customFormat="1">
      <c r="A217" s="33"/>
      <c r="B217" s="81"/>
      <c r="C217" s="73"/>
      <c r="J217"/>
      <c r="K217"/>
      <c r="L217"/>
      <c r="M217"/>
      <c r="O217"/>
      <c r="P217" s="24"/>
      <c r="R217" s="38"/>
      <c r="T217" s="26"/>
      <c r="V217" s="36"/>
      <c r="X217" s="26"/>
      <c r="Z217" s="36"/>
    </row>
    <row r="218" spans="1:26" s="1" customFormat="1">
      <c r="A218" s="33"/>
      <c r="B218" s="81"/>
      <c r="C218" s="73"/>
      <c r="J218"/>
      <c r="K218"/>
      <c r="L218"/>
      <c r="M218"/>
      <c r="O218"/>
      <c r="P218" s="24"/>
      <c r="R218" s="38"/>
      <c r="T218" s="26"/>
      <c r="V218" s="36"/>
      <c r="X218" s="26"/>
      <c r="Z218" s="36"/>
    </row>
    <row r="219" spans="1:26" s="1" customFormat="1">
      <c r="A219" s="33"/>
      <c r="B219" s="81"/>
      <c r="C219" s="73"/>
      <c r="J219"/>
      <c r="K219"/>
      <c r="L219"/>
      <c r="M219"/>
      <c r="O219"/>
      <c r="P219" s="24"/>
      <c r="R219" s="38"/>
      <c r="T219" s="26"/>
      <c r="V219" s="36"/>
      <c r="X219" s="26"/>
      <c r="Z219" s="36"/>
    </row>
  </sheetData>
  <mergeCells count="45">
    <mergeCell ref="P7:AA7"/>
    <mergeCell ref="P9:Q9"/>
    <mergeCell ref="R9:S9"/>
    <mergeCell ref="P8:S8"/>
    <mergeCell ref="T8:W8"/>
    <mergeCell ref="T9:U9"/>
    <mergeCell ref="V9:W9"/>
    <mergeCell ref="X8:AA8"/>
    <mergeCell ref="X9:Y9"/>
    <mergeCell ref="Z9:AA9"/>
    <mergeCell ref="C7:C10"/>
    <mergeCell ref="B7:B10"/>
    <mergeCell ref="A7:A10"/>
    <mergeCell ref="J7:O7"/>
    <mergeCell ref="D9:D10"/>
    <mergeCell ref="E9:E10"/>
    <mergeCell ref="H9:H10"/>
    <mergeCell ref="I9:I10"/>
    <mergeCell ref="H8:I8"/>
    <mergeCell ref="D8:E8"/>
    <mergeCell ref="J9:J10"/>
    <mergeCell ref="K9:K10"/>
    <mergeCell ref="M9:M10"/>
    <mergeCell ref="N9:N10"/>
    <mergeCell ref="O9:O10"/>
    <mergeCell ref="N8:O8"/>
    <mergeCell ref="D7:I7"/>
    <mergeCell ref="F9:F10"/>
    <mergeCell ref="G9:G10"/>
    <mergeCell ref="F8:G8"/>
    <mergeCell ref="L9:L10"/>
    <mergeCell ref="J8:K8"/>
    <mergeCell ref="L8:M8"/>
    <mergeCell ref="C16:C18"/>
    <mergeCell ref="C12:C15"/>
    <mergeCell ref="C22:C23"/>
    <mergeCell ref="C24:C25"/>
    <mergeCell ref="C28:C34"/>
    <mergeCell ref="AB9:AC9"/>
    <mergeCell ref="AD9:AE9"/>
    <mergeCell ref="AF9:AG9"/>
    <mergeCell ref="AB7:AG7"/>
    <mergeCell ref="AB8:AC8"/>
    <mergeCell ref="AD8:AE8"/>
    <mergeCell ref="AF8:AG8"/>
  </mergeCells>
  <conditionalFormatting sqref="R11:S11 V11:W11 P27:AG27 P20:Q20 P12:Q12 T20:U20 X12:Y12 X20:Y20 T12:U15 AB12:AG13 AB20:AG20 AB22:AG22 AB24:AG24">
    <cfRule type="cellIs" dxfId="135" priority="189" operator="lessThan">
      <formula>0</formula>
    </cfRule>
    <cfRule type="cellIs" dxfId="134" priority="190" operator="greaterThan">
      <formula>0</formula>
    </cfRule>
  </conditionalFormatting>
  <conditionalFormatting sqref="R11:S11 V11:W11 Z11:AA11">
    <cfRule type="cellIs" dxfId="133" priority="181" operator="lessThan">
      <formula>0</formula>
    </cfRule>
    <cfRule type="cellIs" dxfId="132" priority="182" operator="greaterThan">
      <formula>0</formula>
    </cfRule>
  </conditionalFormatting>
  <conditionalFormatting sqref="U37:W38">
    <cfRule type="cellIs" dxfId="131" priority="167" operator="lessThan">
      <formula>0</formula>
    </cfRule>
    <cfRule type="cellIs" dxfId="130" priority="168" operator="greaterThan">
      <formula>0</formula>
    </cfRule>
  </conditionalFormatting>
  <conditionalFormatting sqref="U35:W35">
    <cfRule type="cellIs" dxfId="129" priority="171" operator="lessThan">
      <formula>0</formula>
    </cfRule>
    <cfRule type="cellIs" dxfId="128" priority="172" operator="greaterThan">
      <formula>0</formula>
    </cfRule>
  </conditionalFormatting>
  <conditionalFormatting sqref="R28:S34">
    <cfRule type="cellIs" dxfId="127" priority="69" operator="lessThan">
      <formula>0</formula>
    </cfRule>
    <cfRule type="cellIs" dxfId="126" priority="70" operator="greaterThan">
      <formula>0</formula>
    </cfRule>
  </conditionalFormatting>
  <conditionalFormatting sqref="R36:S36">
    <cfRule type="cellIs" dxfId="125" priority="67" operator="lessThan">
      <formula>0</formula>
    </cfRule>
    <cfRule type="cellIs" dxfId="124" priority="68" operator="greaterThan">
      <formula>0</formula>
    </cfRule>
  </conditionalFormatting>
  <conditionalFormatting sqref="AE35">
    <cfRule type="cellIs" dxfId="123" priority="121" operator="lessThan">
      <formula>0</formula>
    </cfRule>
    <cfRule type="cellIs" dxfId="122" priority="122" operator="greaterThan">
      <formula>0</formula>
    </cfRule>
  </conditionalFormatting>
  <conditionalFormatting sqref="AE37">
    <cfRule type="cellIs" dxfId="121" priority="119" operator="lessThan">
      <formula>0</formula>
    </cfRule>
    <cfRule type="cellIs" dxfId="120" priority="120" operator="greaterThan">
      <formula>0</formula>
    </cfRule>
  </conditionalFormatting>
  <conditionalFormatting sqref="P13:Q15">
    <cfRule type="cellIs" dxfId="119" priority="87" operator="lessThan">
      <formula>0</formula>
    </cfRule>
    <cfRule type="cellIs" dxfId="118" priority="88" operator="greaterThan">
      <formula>0</formula>
    </cfRule>
  </conditionalFormatting>
  <conditionalFormatting sqref="P22:Q22">
    <cfRule type="cellIs" dxfId="117" priority="85" operator="lessThan">
      <formula>0</formula>
    </cfRule>
    <cfRule type="cellIs" dxfId="116" priority="86" operator="greaterThan">
      <formula>0</formula>
    </cfRule>
  </conditionalFormatting>
  <conditionalFormatting sqref="P24:Q24">
    <cfRule type="cellIs" dxfId="115" priority="83" operator="lessThan">
      <formula>0</formula>
    </cfRule>
    <cfRule type="cellIs" dxfId="114" priority="84" operator="greaterThan">
      <formula>0</formula>
    </cfRule>
  </conditionalFormatting>
  <conditionalFormatting sqref="P26:Q26">
    <cfRule type="cellIs" dxfId="113" priority="81" operator="lessThan">
      <formula>0</formula>
    </cfRule>
    <cfRule type="cellIs" dxfId="112" priority="82" operator="greaterThan">
      <formula>0</formula>
    </cfRule>
  </conditionalFormatting>
  <conditionalFormatting sqref="R16:S25">
    <cfRule type="cellIs" dxfId="111" priority="75" operator="lessThan">
      <formula>0</formula>
    </cfRule>
    <cfRule type="cellIs" dxfId="110" priority="76" operator="greaterThan">
      <formula>0</formula>
    </cfRule>
  </conditionalFormatting>
  <conditionalFormatting sqref="X13:Y15">
    <cfRule type="cellIs" dxfId="109" priority="33" operator="lessThan">
      <formula>0</formula>
    </cfRule>
    <cfRule type="cellIs" dxfId="108" priority="34" operator="greaterThan">
      <formula>0</formula>
    </cfRule>
  </conditionalFormatting>
  <conditionalFormatting sqref="R16:S25">
    <cfRule type="cellIs" dxfId="107" priority="73" operator="lessThan">
      <formula>0</formula>
    </cfRule>
    <cfRule type="cellIs" dxfId="106" priority="74" operator="greaterThan">
      <formula>0</formula>
    </cfRule>
  </conditionalFormatting>
  <conditionalFormatting sqref="R28:S34">
    <cfRule type="cellIs" dxfId="105" priority="71" operator="lessThan">
      <formula>0</formula>
    </cfRule>
    <cfRule type="cellIs" dxfId="104" priority="72" operator="greaterThan">
      <formula>0</formula>
    </cfRule>
  </conditionalFormatting>
  <conditionalFormatting sqref="R36:S36">
    <cfRule type="cellIs" dxfId="103" priority="65" operator="lessThan">
      <formula>0</formula>
    </cfRule>
    <cfRule type="cellIs" dxfId="102" priority="66" operator="greaterThan">
      <formula>0</formula>
    </cfRule>
  </conditionalFormatting>
  <conditionalFormatting sqref="R39:S41">
    <cfRule type="cellIs" dxfId="101" priority="63" operator="lessThan">
      <formula>0</formula>
    </cfRule>
    <cfRule type="cellIs" dxfId="100" priority="64" operator="greaterThan">
      <formula>0</formula>
    </cfRule>
  </conditionalFormatting>
  <conditionalFormatting sqref="R39:S41">
    <cfRule type="cellIs" dxfId="99" priority="61" operator="lessThan">
      <formula>0</formula>
    </cfRule>
    <cfRule type="cellIs" dxfId="98" priority="62" operator="greaterThan">
      <formula>0</formula>
    </cfRule>
  </conditionalFormatting>
  <conditionalFormatting sqref="T22:U22">
    <cfRule type="cellIs" dxfId="97" priority="59" operator="lessThan">
      <formula>0</formula>
    </cfRule>
    <cfRule type="cellIs" dxfId="96" priority="60" operator="greaterThan">
      <formula>0</formula>
    </cfRule>
  </conditionalFormatting>
  <conditionalFormatting sqref="T24:U24">
    <cfRule type="cellIs" dxfId="95" priority="57" operator="lessThan">
      <formula>0</formula>
    </cfRule>
    <cfRule type="cellIs" dxfId="94" priority="58" operator="greaterThan">
      <formula>0</formula>
    </cfRule>
  </conditionalFormatting>
  <conditionalFormatting sqref="T26:U26">
    <cfRule type="cellIs" dxfId="93" priority="55" operator="lessThan">
      <formula>0</formula>
    </cfRule>
    <cfRule type="cellIs" dxfId="92" priority="56" operator="greaterThan">
      <formula>0</formula>
    </cfRule>
  </conditionalFormatting>
  <conditionalFormatting sqref="V16:W25">
    <cfRule type="cellIs" dxfId="91" priority="49" operator="lessThan">
      <formula>0</formula>
    </cfRule>
    <cfRule type="cellIs" dxfId="90" priority="50" operator="greaterThan">
      <formula>0</formula>
    </cfRule>
  </conditionalFormatting>
  <conditionalFormatting sqref="V16:W25">
    <cfRule type="cellIs" dxfId="89" priority="47" operator="lessThan">
      <formula>0</formula>
    </cfRule>
    <cfRule type="cellIs" dxfId="88" priority="48" operator="greaterThan">
      <formula>0</formula>
    </cfRule>
  </conditionalFormatting>
  <conditionalFormatting sqref="V28:W34">
    <cfRule type="cellIs" dxfId="87" priority="45" operator="lessThan">
      <formula>0</formula>
    </cfRule>
    <cfRule type="cellIs" dxfId="86" priority="46" operator="greaterThan">
      <formula>0</formula>
    </cfRule>
  </conditionalFormatting>
  <conditionalFormatting sqref="V28:W34">
    <cfRule type="cellIs" dxfId="85" priority="43" operator="lessThan">
      <formula>0</formula>
    </cfRule>
    <cfRule type="cellIs" dxfId="84" priority="44" operator="greaterThan">
      <formula>0</formula>
    </cfRule>
  </conditionalFormatting>
  <conditionalFormatting sqref="V36:W36">
    <cfRule type="cellIs" dxfId="83" priority="41" operator="lessThan">
      <formula>0</formula>
    </cfRule>
    <cfRule type="cellIs" dxfId="82" priority="42" operator="greaterThan">
      <formula>0</formula>
    </cfRule>
  </conditionalFormatting>
  <conditionalFormatting sqref="V36:W36">
    <cfRule type="cellIs" dxfId="81" priority="39" operator="lessThan">
      <formula>0</formula>
    </cfRule>
    <cfRule type="cellIs" dxfId="80" priority="40" operator="greaterThan">
      <formula>0</formula>
    </cfRule>
  </conditionalFormatting>
  <conditionalFormatting sqref="V39:W41">
    <cfRule type="cellIs" dxfId="79" priority="37" operator="lessThan">
      <formula>0</formula>
    </cfRule>
    <cfRule type="cellIs" dxfId="78" priority="38" operator="greaterThan">
      <formula>0</formula>
    </cfRule>
  </conditionalFormatting>
  <conditionalFormatting sqref="V39:W41">
    <cfRule type="cellIs" dxfId="77" priority="35" operator="lessThan">
      <formula>0</formula>
    </cfRule>
    <cfRule type="cellIs" dxfId="76" priority="36" operator="greaterThan">
      <formula>0</formula>
    </cfRule>
  </conditionalFormatting>
  <conditionalFormatting sqref="X22:Y22">
    <cfRule type="cellIs" dxfId="75" priority="31" operator="lessThan">
      <formula>0</formula>
    </cfRule>
    <cfRule type="cellIs" dxfId="74" priority="32" operator="greaterThan">
      <formula>0</formula>
    </cfRule>
  </conditionalFormatting>
  <conditionalFormatting sqref="X24:Y24">
    <cfRule type="cellIs" dxfId="73" priority="29" operator="lessThan">
      <formula>0</formula>
    </cfRule>
    <cfRule type="cellIs" dxfId="72" priority="30" operator="greaterThan">
      <formula>0</formula>
    </cfRule>
  </conditionalFormatting>
  <conditionalFormatting sqref="X26:Y26">
    <cfRule type="cellIs" dxfId="71" priority="27" operator="lessThan">
      <formula>0</formula>
    </cfRule>
    <cfRule type="cellIs" dxfId="70" priority="28" operator="greaterThan">
      <formula>0</formula>
    </cfRule>
  </conditionalFormatting>
  <conditionalFormatting sqref="Z16:AA25">
    <cfRule type="cellIs" dxfId="69" priority="25" operator="lessThan">
      <formula>0</formula>
    </cfRule>
    <cfRule type="cellIs" dxfId="68" priority="26" operator="greaterThan">
      <formula>0</formula>
    </cfRule>
  </conditionalFormatting>
  <conditionalFormatting sqref="Z28:AA36">
    <cfRule type="cellIs" dxfId="67" priority="23" operator="lessThan">
      <formula>0</formula>
    </cfRule>
    <cfRule type="cellIs" dxfId="66" priority="24" operator="greaterThan">
      <formula>0</formula>
    </cfRule>
  </conditionalFormatting>
  <conditionalFormatting sqref="Z39:AA41">
    <cfRule type="cellIs" dxfId="65" priority="21" operator="lessThan">
      <formula>0</formula>
    </cfRule>
    <cfRule type="cellIs" dxfId="64" priority="22" operator="greaterThan">
      <formula>0</formula>
    </cfRule>
  </conditionalFormatting>
  <conditionalFormatting sqref="AB14:AB15">
    <cfRule type="cellIs" dxfId="63" priority="15" operator="lessThan">
      <formula>0</formula>
    </cfRule>
    <cfRule type="cellIs" dxfId="62" priority="16" operator="greaterThan">
      <formula>0</formula>
    </cfRule>
  </conditionalFormatting>
  <conditionalFormatting sqref="AB26">
    <cfRule type="cellIs" dxfId="61" priority="13" operator="lessThan">
      <formula>0</formula>
    </cfRule>
    <cfRule type="cellIs" dxfId="60" priority="14" operator="greaterThan">
      <formula>0</formula>
    </cfRule>
  </conditionalFormatting>
  <conditionalFormatting sqref="AC14:AC15">
    <cfRule type="cellIs" dxfId="59" priority="11" operator="lessThan">
      <formula>0</formula>
    </cfRule>
    <cfRule type="cellIs" dxfId="58" priority="12" operator="greaterThan">
      <formula>0</formula>
    </cfRule>
  </conditionalFormatting>
  <conditionalFormatting sqref="AC26">
    <cfRule type="cellIs" dxfId="57" priority="9" operator="lessThan">
      <formula>0</formula>
    </cfRule>
    <cfRule type="cellIs" dxfId="56" priority="10" operator="greaterThan">
      <formula>0</formula>
    </cfRule>
  </conditionalFormatting>
  <conditionalFormatting sqref="AD14:AE15">
    <cfRule type="cellIs" dxfId="55" priority="7" operator="lessThan">
      <formula>0</formula>
    </cfRule>
    <cfRule type="cellIs" dxfId="54" priority="8" operator="greaterThan">
      <formula>0</formula>
    </cfRule>
  </conditionalFormatting>
  <conditionalFormatting sqref="AD26:AE26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AF14:AG15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AF26:AG26">
    <cfRule type="cellIs" dxfId="49" priority="1" operator="lessThan">
      <formula>0</formula>
    </cfRule>
    <cfRule type="cellIs" dxfId="48" priority="2" operator="greaterThan">
      <formula>0</formula>
    </cfRule>
  </conditionalFormatting>
  <pageMargins left="0.19685039370078741" right="0.19685039370078741" top="0.19685039370078741" bottom="0.19685039370078741" header="0" footer="0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46"/>
  <sheetViews>
    <sheetView zoomScale="87" zoomScaleNormal="87" workbookViewId="0">
      <selection activeCell="Z2" sqref="Z2"/>
    </sheetView>
  </sheetViews>
  <sheetFormatPr defaultRowHeight="14.5"/>
  <cols>
    <col min="1" max="1" width="5.26953125" style="202" customWidth="1"/>
    <col min="2" max="2" width="56.81640625" style="9" customWidth="1"/>
    <col min="3" max="8" width="10.7265625" style="2" customWidth="1"/>
    <col min="9" max="14" width="10.7265625" customWidth="1"/>
    <col min="15" max="15" width="11.26953125" customWidth="1"/>
    <col min="16" max="16" width="9.81640625" customWidth="1"/>
    <col min="17" max="17" width="10" customWidth="1"/>
    <col min="18" max="18" width="6.81640625" customWidth="1"/>
    <col min="19" max="19" width="10.1796875" customWidth="1"/>
    <col min="20" max="20" width="8.453125" customWidth="1"/>
    <col min="21" max="21" width="9.81640625" customWidth="1"/>
    <col min="22" max="22" width="7.54296875" customWidth="1"/>
    <col min="23" max="23" width="10.26953125" customWidth="1"/>
    <col min="24" max="24" width="8.453125" customWidth="1"/>
    <col min="25" max="25" width="10" customWidth="1"/>
    <col min="26" max="26" width="9.1796875" customWidth="1"/>
    <col min="27" max="28" width="9.1796875" style="205"/>
  </cols>
  <sheetData>
    <row r="1" spans="1:28" s="1" customFormat="1" ht="13">
      <c r="A1" s="199"/>
      <c r="B1" s="8"/>
      <c r="C1" s="7"/>
      <c r="D1" s="7"/>
      <c r="E1" s="7"/>
      <c r="F1" s="7"/>
      <c r="G1" s="7"/>
      <c r="H1" s="7"/>
      <c r="Z1" s="7" t="s">
        <v>178</v>
      </c>
      <c r="AA1" s="203"/>
      <c r="AB1" s="203"/>
    </row>
    <row r="2" spans="1:28" s="1" customFormat="1" ht="13">
      <c r="A2" s="199"/>
      <c r="B2" s="8"/>
      <c r="C2" s="7"/>
      <c r="D2" s="7"/>
      <c r="E2" s="7"/>
      <c r="F2" s="7"/>
      <c r="G2" s="7"/>
      <c r="H2" s="7"/>
      <c r="Z2" s="10"/>
      <c r="AA2" s="203"/>
      <c r="AB2" s="203"/>
    </row>
    <row r="3" spans="1:28" s="44" customFormat="1" ht="27" customHeight="1" thickBot="1">
      <c r="A3" s="200"/>
      <c r="B3" s="42"/>
      <c r="C3" s="43"/>
      <c r="D3" s="43"/>
      <c r="E3" s="43"/>
      <c r="F3" s="43"/>
      <c r="G3" s="43"/>
      <c r="H3" s="43"/>
      <c r="O3" s="226" t="s">
        <v>96</v>
      </c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04"/>
      <c r="AB3" s="204"/>
    </row>
    <row r="4" spans="1:28" s="13" customFormat="1" ht="25.5" customHeight="1">
      <c r="A4" s="241"/>
      <c r="B4" s="242" t="s">
        <v>53</v>
      </c>
      <c r="C4" s="243" t="s">
        <v>120</v>
      </c>
      <c r="D4" s="244"/>
      <c r="E4" s="244"/>
      <c r="F4" s="244"/>
      <c r="G4" s="244"/>
      <c r="H4" s="245"/>
      <c r="I4" s="243" t="s">
        <v>145</v>
      </c>
      <c r="J4" s="244"/>
      <c r="K4" s="244"/>
      <c r="L4" s="244"/>
      <c r="M4" s="244"/>
      <c r="N4" s="245"/>
      <c r="O4" s="238" t="s">
        <v>101</v>
      </c>
      <c r="P4" s="226"/>
      <c r="Q4" s="226"/>
      <c r="R4" s="226"/>
      <c r="S4" s="226" t="s">
        <v>109</v>
      </c>
      <c r="T4" s="226"/>
      <c r="U4" s="226"/>
      <c r="V4" s="226"/>
      <c r="W4" s="226" t="s">
        <v>143</v>
      </c>
      <c r="X4" s="226"/>
      <c r="Y4" s="226"/>
      <c r="Z4" s="226"/>
      <c r="AA4" s="204"/>
      <c r="AB4" s="204"/>
    </row>
    <row r="5" spans="1:28" s="13" customFormat="1" ht="21.75" customHeight="1">
      <c r="A5" s="241"/>
      <c r="B5" s="242"/>
      <c r="C5" s="246" t="s">
        <v>101</v>
      </c>
      <c r="D5" s="226"/>
      <c r="E5" s="226" t="s">
        <v>109</v>
      </c>
      <c r="F5" s="226"/>
      <c r="G5" s="226" t="s">
        <v>143</v>
      </c>
      <c r="H5" s="247"/>
      <c r="I5" s="246" t="s">
        <v>101</v>
      </c>
      <c r="J5" s="226"/>
      <c r="K5" s="226" t="s">
        <v>109</v>
      </c>
      <c r="L5" s="226"/>
      <c r="M5" s="226" t="s">
        <v>143</v>
      </c>
      <c r="N5" s="247"/>
      <c r="O5" s="238" t="s">
        <v>27</v>
      </c>
      <c r="P5" s="226"/>
      <c r="Q5" s="226" t="s">
        <v>50</v>
      </c>
      <c r="R5" s="226"/>
      <c r="S5" s="226" t="s">
        <v>27</v>
      </c>
      <c r="T5" s="226"/>
      <c r="U5" s="226" t="s">
        <v>50</v>
      </c>
      <c r="V5" s="226"/>
      <c r="W5" s="226" t="s">
        <v>27</v>
      </c>
      <c r="X5" s="226"/>
      <c r="Y5" s="226" t="s">
        <v>50</v>
      </c>
      <c r="Z5" s="226"/>
      <c r="AA5" s="204"/>
      <c r="AB5" s="204"/>
    </row>
    <row r="6" spans="1:28" s="13" customFormat="1" ht="31.5">
      <c r="A6" s="241"/>
      <c r="B6" s="242"/>
      <c r="C6" s="183" t="s">
        <v>1</v>
      </c>
      <c r="D6" s="170" t="s">
        <v>30</v>
      </c>
      <c r="E6" s="170" t="s">
        <v>1</v>
      </c>
      <c r="F6" s="170" t="s">
        <v>30</v>
      </c>
      <c r="G6" s="170" t="s">
        <v>1</v>
      </c>
      <c r="H6" s="184" t="s">
        <v>30</v>
      </c>
      <c r="I6" s="183" t="s">
        <v>27</v>
      </c>
      <c r="J6" s="170" t="s">
        <v>50</v>
      </c>
      <c r="K6" s="170" t="s">
        <v>27</v>
      </c>
      <c r="L6" s="170" t="s">
        <v>50</v>
      </c>
      <c r="M6" s="170" t="s">
        <v>27</v>
      </c>
      <c r="N6" s="184" t="s">
        <v>50</v>
      </c>
      <c r="O6" s="181" t="s">
        <v>51</v>
      </c>
      <c r="P6" s="170" t="s">
        <v>0</v>
      </c>
      <c r="Q6" s="170" t="s">
        <v>51</v>
      </c>
      <c r="R6" s="170" t="s">
        <v>0</v>
      </c>
      <c r="S6" s="170" t="s">
        <v>51</v>
      </c>
      <c r="T6" s="170" t="s">
        <v>0</v>
      </c>
      <c r="U6" s="170" t="s">
        <v>51</v>
      </c>
      <c r="V6" s="170" t="s">
        <v>0</v>
      </c>
      <c r="W6" s="170" t="s">
        <v>51</v>
      </c>
      <c r="X6" s="170" t="s">
        <v>0</v>
      </c>
      <c r="Y6" s="170" t="s">
        <v>51</v>
      </c>
      <c r="Z6" s="170" t="s">
        <v>0</v>
      </c>
      <c r="AA6" s="204"/>
      <c r="AB6" s="204"/>
    </row>
    <row r="7" spans="1:28" s="6" customFormat="1" ht="26">
      <c r="A7" s="111">
        <v>1</v>
      </c>
      <c r="B7" s="176" t="s">
        <v>106</v>
      </c>
      <c r="C7" s="147" t="s">
        <v>47</v>
      </c>
      <c r="D7" s="96">
        <v>3288.9</v>
      </c>
      <c r="E7" s="96" t="s">
        <v>47</v>
      </c>
      <c r="F7" s="96">
        <v>3516.5</v>
      </c>
      <c r="G7" s="96" t="s">
        <v>47</v>
      </c>
      <c r="H7" s="185">
        <v>3740.4</v>
      </c>
      <c r="I7" s="191">
        <v>3842.6</v>
      </c>
      <c r="J7" s="92">
        <v>5407</v>
      </c>
      <c r="K7" s="92">
        <v>3905.1</v>
      </c>
      <c r="L7" s="92">
        <v>5781.1</v>
      </c>
      <c r="M7" s="92">
        <v>4114.5</v>
      </c>
      <c r="N7" s="162">
        <v>6149.2</v>
      </c>
      <c r="O7" s="182" t="s">
        <v>47</v>
      </c>
      <c r="P7" s="171" t="s">
        <v>47</v>
      </c>
      <c r="Q7" s="92">
        <f>J7-D7*1.644</f>
        <v>4.8400000000583532E-2</v>
      </c>
      <c r="R7" s="171">
        <f t="shared" ref="R7:R37" si="0">Q7/(D7*1.645)</f>
        <v>8.9459978721063377E-6</v>
      </c>
      <c r="S7" s="182" t="s">
        <v>47</v>
      </c>
      <c r="T7" s="171" t="s">
        <v>47</v>
      </c>
      <c r="U7" s="92">
        <f>L7-F7*1.644</f>
        <v>-2.5999999998930434E-2</v>
      </c>
      <c r="V7" s="171">
        <f t="shared" ref="V7:V37" si="1">U7/(F7*1.645)</f>
        <v>-4.4946597821612026E-6</v>
      </c>
      <c r="W7" s="182" t="s">
        <v>47</v>
      </c>
      <c r="X7" s="171" t="s">
        <v>47</v>
      </c>
      <c r="Y7" s="92">
        <f>N7-H7*1.644</f>
        <v>-1.7600000000129512E-2</v>
      </c>
      <c r="Z7" s="171">
        <f t="shared" ref="Z7:Z37" si="2">Y7/(H7*1.645)</f>
        <v>-2.8604128291026058E-6</v>
      </c>
      <c r="AA7" s="203"/>
      <c r="AB7" s="203"/>
    </row>
    <row r="8" spans="1:28" s="6" customFormat="1" ht="52">
      <c r="A8" s="111" t="s">
        <v>108</v>
      </c>
      <c r="B8" s="176" t="s">
        <v>107</v>
      </c>
      <c r="C8" s="186" t="s">
        <v>47</v>
      </c>
      <c r="D8" s="172" t="s">
        <v>47</v>
      </c>
      <c r="E8" s="172" t="s">
        <v>47</v>
      </c>
      <c r="F8" s="172" t="s">
        <v>47</v>
      </c>
      <c r="G8" s="172" t="s">
        <v>47</v>
      </c>
      <c r="H8" s="187" t="s">
        <v>47</v>
      </c>
      <c r="I8" s="192">
        <v>11740.1</v>
      </c>
      <c r="J8" s="173" t="s">
        <v>47</v>
      </c>
      <c r="K8" s="173">
        <v>11887.8</v>
      </c>
      <c r="L8" s="173" t="s">
        <v>47</v>
      </c>
      <c r="M8" s="173">
        <v>12519.1</v>
      </c>
      <c r="N8" s="193" t="s">
        <v>47</v>
      </c>
      <c r="O8" s="182" t="s">
        <v>47</v>
      </c>
      <c r="P8" s="171" t="s">
        <v>47</v>
      </c>
      <c r="Q8" s="92" t="s">
        <v>47</v>
      </c>
      <c r="R8" s="171" t="s">
        <v>47</v>
      </c>
      <c r="S8" s="92" t="s">
        <v>47</v>
      </c>
      <c r="T8" s="171" t="s">
        <v>47</v>
      </c>
      <c r="U8" s="92" t="s">
        <v>47</v>
      </c>
      <c r="V8" s="171" t="s">
        <v>47</v>
      </c>
      <c r="W8" s="92" t="s">
        <v>47</v>
      </c>
      <c r="X8" s="171" t="s">
        <v>47</v>
      </c>
      <c r="Y8" s="92" t="s">
        <v>47</v>
      </c>
      <c r="Z8" s="171" t="s">
        <v>47</v>
      </c>
      <c r="AA8" s="203"/>
      <c r="AB8" s="203"/>
    </row>
    <row r="9" spans="1:28" s="6" customFormat="1" ht="39">
      <c r="A9" s="111">
        <v>2</v>
      </c>
      <c r="B9" s="176" t="s">
        <v>31</v>
      </c>
      <c r="C9" s="188">
        <v>520.20000000000005</v>
      </c>
      <c r="D9" s="96" t="s">
        <v>47</v>
      </c>
      <c r="E9" s="96">
        <v>541</v>
      </c>
      <c r="F9" s="96" t="s">
        <v>47</v>
      </c>
      <c r="G9" s="96">
        <v>562.70000000000005</v>
      </c>
      <c r="H9" s="185" t="s">
        <v>47</v>
      </c>
      <c r="I9" s="191">
        <v>873.3</v>
      </c>
      <c r="J9" s="92" t="s">
        <v>47</v>
      </c>
      <c r="K9" s="92">
        <v>887.9</v>
      </c>
      <c r="L9" s="92" t="s">
        <v>47</v>
      </c>
      <c r="M9" s="92">
        <v>936.1</v>
      </c>
      <c r="N9" s="162" t="s">
        <v>47</v>
      </c>
      <c r="O9" s="182">
        <f t="shared" ref="O9:O25" si="3">I9-C9*1.644</f>
        <v>18.091199999999958</v>
      </c>
      <c r="P9" s="171">
        <f t="shared" ref="P9:P25" si="4">O9/(C9*1.645)</f>
        <v>2.1141272529036595E-2</v>
      </c>
      <c r="Q9" s="182" t="s">
        <v>47</v>
      </c>
      <c r="R9" s="171" t="s">
        <v>47</v>
      </c>
      <c r="S9" s="92">
        <f t="shared" ref="S9:S25" si="5">K9-E9*1.644</f>
        <v>-1.5040000000000191</v>
      </c>
      <c r="T9" s="171">
        <f t="shared" ref="T9:T25" si="6">S9/(E9*1.645)</f>
        <v>-1.6899920781621549E-3</v>
      </c>
      <c r="U9" s="182" t="s">
        <v>47</v>
      </c>
      <c r="V9" s="171" t="s">
        <v>47</v>
      </c>
      <c r="W9" s="92">
        <f t="shared" ref="W9:W25" si="7">M9-G9*1.644</f>
        <v>11.021200000000022</v>
      </c>
      <c r="X9" s="171">
        <f t="shared" ref="X9:X25" si="8">W9/(G9*1.645)</f>
        <v>1.1906553455090358E-2</v>
      </c>
      <c r="Y9" s="182" t="s">
        <v>47</v>
      </c>
      <c r="Z9" s="171" t="s">
        <v>47</v>
      </c>
      <c r="AA9" s="203">
        <f>C9*1.644</f>
        <v>855.2088</v>
      </c>
      <c r="AB9" s="203">
        <f>I9-AA9</f>
        <v>18.091199999999958</v>
      </c>
    </row>
    <row r="10" spans="1:28" s="6" customFormat="1" ht="26">
      <c r="A10" s="111" t="s">
        <v>74</v>
      </c>
      <c r="B10" s="176" t="s">
        <v>160</v>
      </c>
      <c r="C10" s="188">
        <v>0</v>
      </c>
      <c r="D10" s="96" t="s">
        <v>47</v>
      </c>
      <c r="E10" s="96">
        <v>0</v>
      </c>
      <c r="F10" s="96" t="s">
        <v>47</v>
      </c>
      <c r="G10" s="96">
        <v>0</v>
      </c>
      <c r="H10" s="185" t="s">
        <v>47</v>
      </c>
      <c r="I10" s="191">
        <v>1567.2</v>
      </c>
      <c r="J10" s="92" t="s">
        <v>47</v>
      </c>
      <c r="K10" s="92">
        <v>1591.9</v>
      </c>
      <c r="L10" s="92" t="s">
        <v>47</v>
      </c>
      <c r="M10" s="92">
        <v>1676.4</v>
      </c>
      <c r="N10" s="162" t="s">
        <v>47</v>
      </c>
      <c r="O10" s="182" t="s">
        <v>47</v>
      </c>
      <c r="P10" s="171" t="s">
        <v>47</v>
      </c>
      <c r="Q10" s="92" t="s">
        <v>47</v>
      </c>
      <c r="R10" s="171" t="s">
        <v>47</v>
      </c>
      <c r="S10" s="92" t="s">
        <v>47</v>
      </c>
      <c r="T10" s="171" t="s">
        <v>47</v>
      </c>
      <c r="U10" s="92" t="s">
        <v>47</v>
      </c>
      <c r="V10" s="171" t="s">
        <v>47</v>
      </c>
      <c r="W10" s="92" t="s">
        <v>47</v>
      </c>
      <c r="X10" s="171" t="s">
        <v>47</v>
      </c>
      <c r="Y10" s="92" t="s">
        <v>47</v>
      </c>
      <c r="Z10" s="171" t="s">
        <v>47</v>
      </c>
      <c r="AA10" s="203"/>
      <c r="AB10" s="203"/>
    </row>
    <row r="11" spans="1:28" s="6" customFormat="1" ht="26">
      <c r="A11" s="111" t="s">
        <v>75</v>
      </c>
      <c r="B11" s="177" t="s">
        <v>161</v>
      </c>
      <c r="C11" s="188">
        <v>467.6</v>
      </c>
      <c r="D11" s="96" t="s">
        <v>47</v>
      </c>
      <c r="E11" s="96">
        <v>486.3</v>
      </c>
      <c r="F11" s="96" t="s">
        <v>47</v>
      </c>
      <c r="G11" s="96">
        <v>505.8</v>
      </c>
      <c r="H11" s="185" t="s">
        <v>47</v>
      </c>
      <c r="I11" s="191">
        <v>758.3</v>
      </c>
      <c r="J11" s="92" t="s">
        <v>47</v>
      </c>
      <c r="K11" s="92">
        <v>770.3</v>
      </c>
      <c r="L11" s="92" t="s">
        <v>47</v>
      </c>
      <c r="M11" s="92">
        <v>811.2</v>
      </c>
      <c r="N11" s="162" t="s">
        <v>47</v>
      </c>
      <c r="O11" s="182">
        <f t="shared" ref="O11" si="9">I11-C11*1.644</f>
        <v>-10.434399999999982</v>
      </c>
      <c r="P11" s="171">
        <f t="shared" ref="P11" si="10">O11/(C11*1.645)</f>
        <v>-1.3565227339502474E-2</v>
      </c>
      <c r="Q11" s="182" t="s">
        <v>47</v>
      </c>
      <c r="R11" s="171" t="s">
        <v>47</v>
      </c>
      <c r="S11" s="92">
        <f t="shared" ref="S11" si="11">K11-E11*1.644</f>
        <v>-29.177199999999971</v>
      </c>
      <c r="T11" s="171">
        <f t="shared" ref="T11" si="12">S11/(E11*1.645)</f>
        <v>-3.6473164088111479E-2</v>
      </c>
      <c r="U11" s="182" t="s">
        <v>47</v>
      </c>
      <c r="V11" s="171" t="s">
        <v>47</v>
      </c>
      <c r="W11" s="92">
        <f t="shared" ref="W11:W12" si="13">M11-G11*1.644</f>
        <v>-20.335199999999872</v>
      </c>
      <c r="X11" s="171">
        <f t="shared" ref="X11:X12" si="14">W11/(G11*1.645)</f>
        <v>-2.4440141771859644E-2</v>
      </c>
      <c r="Y11" s="92" t="s">
        <v>47</v>
      </c>
      <c r="Z11" s="171" t="s">
        <v>47</v>
      </c>
      <c r="AA11" s="203"/>
      <c r="AB11" s="203"/>
    </row>
    <row r="12" spans="1:28" s="6" customFormat="1" ht="26">
      <c r="A12" s="111" t="s">
        <v>158</v>
      </c>
      <c r="B12" s="177" t="s">
        <v>95</v>
      </c>
      <c r="C12" s="188">
        <v>2338.3000000000002</v>
      </c>
      <c r="D12" s="96" t="s">
        <v>47</v>
      </c>
      <c r="E12" s="96">
        <v>2431.8000000000002</v>
      </c>
      <c r="F12" s="96" t="s">
        <v>47</v>
      </c>
      <c r="G12" s="96">
        <v>2529.1</v>
      </c>
      <c r="H12" s="185" t="s">
        <v>47</v>
      </c>
      <c r="I12" s="191">
        <v>3791.8</v>
      </c>
      <c r="J12" s="92" t="s">
        <v>47</v>
      </c>
      <c r="K12" s="92">
        <v>3851.3</v>
      </c>
      <c r="L12" s="92" t="s">
        <v>47</v>
      </c>
      <c r="M12" s="92">
        <v>4055.7</v>
      </c>
      <c r="N12" s="162" t="s">
        <v>47</v>
      </c>
      <c r="O12" s="182">
        <f t="shared" si="3"/>
        <v>-52.365199999999732</v>
      </c>
      <c r="P12" s="171">
        <f t="shared" si="4"/>
        <v>-1.3613714377225895E-2</v>
      </c>
      <c r="Q12" s="182" t="s">
        <v>47</v>
      </c>
      <c r="R12" s="171" t="s">
        <v>47</v>
      </c>
      <c r="S12" s="92">
        <f t="shared" si="5"/>
        <v>-146.57919999999967</v>
      </c>
      <c r="T12" s="171">
        <f t="shared" si="6"/>
        <v>-3.6641951088302802E-2</v>
      </c>
      <c r="U12" s="182" t="s">
        <v>47</v>
      </c>
      <c r="V12" s="171" t="s">
        <v>47</v>
      </c>
      <c r="W12" s="92">
        <f t="shared" si="13"/>
        <v>-102.14040000000023</v>
      </c>
      <c r="X12" s="171">
        <f t="shared" si="14"/>
        <v>-2.4550800115230205E-2</v>
      </c>
      <c r="Y12" s="92" t="s">
        <v>47</v>
      </c>
      <c r="Z12" s="171" t="s">
        <v>47</v>
      </c>
      <c r="AA12" s="203"/>
      <c r="AB12" s="203"/>
    </row>
    <row r="13" spans="1:28" s="6" customFormat="1" ht="26">
      <c r="A13" s="111" t="s">
        <v>76</v>
      </c>
      <c r="B13" s="177" t="s">
        <v>93</v>
      </c>
      <c r="C13" s="188" t="s">
        <v>47</v>
      </c>
      <c r="D13" s="96">
        <v>2051.5</v>
      </c>
      <c r="E13" s="96" t="s">
        <v>47</v>
      </c>
      <c r="F13" s="96">
        <v>2191.9</v>
      </c>
      <c r="G13" s="96" t="s">
        <v>47</v>
      </c>
      <c r="H13" s="185">
        <v>2330.1</v>
      </c>
      <c r="I13" s="191" t="s">
        <v>47</v>
      </c>
      <c r="J13" s="92">
        <v>3372.7</v>
      </c>
      <c r="K13" s="92" t="s">
        <v>47</v>
      </c>
      <c r="L13" s="92">
        <v>3603.5</v>
      </c>
      <c r="M13" s="92" t="s">
        <v>47</v>
      </c>
      <c r="N13" s="162">
        <v>3830.7</v>
      </c>
      <c r="O13" s="182" t="s">
        <v>47</v>
      </c>
      <c r="P13" s="171" t="s">
        <v>47</v>
      </c>
      <c r="Q13" s="92">
        <f t="shared" ref="Q13:Q24" si="15">J13-D13*1.644</f>
        <v>3.4000000000105501E-2</v>
      </c>
      <c r="R13" s="171">
        <f t="shared" si="0"/>
        <v>1.0074917382004716E-5</v>
      </c>
      <c r="S13" s="182" t="s">
        <v>47</v>
      </c>
      <c r="T13" s="171" t="s">
        <v>47</v>
      </c>
      <c r="U13" s="92">
        <f t="shared" ref="U13:U24" si="16">L13-F13*1.644</f>
        <v>1.6399999999975989E-2</v>
      </c>
      <c r="V13" s="171">
        <f t="shared" si="1"/>
        <v>4.5483849004093653E-6</v>
      </c>
      <c r="W13" s="182" t="s">
        <v>47</v>
      </c>
      <c r="X13" s="171" t="s">
        <v>47</v>
      </c>
      <c r="Y13" s="92">
        <f t="shared" ref="Y13:Y24" si="17">N13-H13*1.644</f>
        <v>1.5600000000176806E-2</v>
      </c>
      <c r="Z13" s="171">
        <f t="shared" si="2"/>
        <v>4.0699037272561337E-6</v>
      </c>
      <c r="AA13" s="203"/>
      <c r="AB13" s="203"/>
    </row>
    <row r="14" spans="1:28" s="6" customFormat="1" ht="13">
      <c r="A14" s="111" t="s">
        <v>77</v>
      </c>
      <c r="B14" s="177" t="s">
        <v>94</v>
      </c>
      <c r="C14" s="188" t="s">
        <v>47</v>
      </c>
      <c r="D14" s="96">
        <v>2507.1999999999998</v>
      </c>
      <c r="E14" s="96" t="s">
        <v>47</v>
      </c>
      <c r="F14" s="96">
        <v>2678.8</v>
      </c>
      <c r="G14" s="96" t="s">
        <v>47</v>
      </c>
      <c r="H14" s="185">
        <v>2847.7</v>
      </c>
      <c r="I14" s="191" t="s">
        <v>47</v>
      </c>
      <c r="J14" s="92">
        <v>4121.8</v>
      </c>
      <c r="K14" s="92" t="s">
        <v>47</v>
      </c>
      <c r="L14" s="92">
        <v>4403.8999999999996</v>
      </c>
      <c r="M14" s="92" t="s">
        <v>47</v>
      </c>
      <c r="N14" s="162">
        <v>4681.6000000000004</v>
      </c>
      <c r="O14" s="182" t="s">
        <v>47</v>
      </c>
      <c r="P14" s="171" t="s">
        <v>47</v>
      </c>
      <c r="Q14" s="92">
        <f t="shared" si="15"/>
        <v>-3.6799999998947897E-2</v>
      </c>
      <c r="R14" s="171">
        <f t="shared" si="0"/>
        <v>-8.9226310896830858E-6</v>
      </c>
      <c r="S14" s="182" t="s">
        <v>47</v>
      </c>
      <c r="T14" s="171" t="s">
        <v>47</v>
      </c>
      <c r="U14" s="92">
        <f t="shared" si="16"/>
        <v>-4.7199999999975262E-2</v>
      </c>
      <c r="V14" s="171">
        <f t="shared" si="1"/>
        <v>-1.0711142720070924E-5</v>
      </c>
      <c r="W14" s="182" t="s">
        <v>47</v>
      </c>
      <c r="X14" s="171" t="s">
        <v>47</v>
      </c>
      <c r="Y14" s="92">
        <f t="shared" si="17"/>
        <v>-1.8799999998918793E-2</v>
      </c>
      <c r="Z14" s="171">
        <f t="shared" si="2"/>
        <v>-4.013263836750416E-6</v>
      </c>
      <c r="AA14" s="203"/>
      <c r="AB14" s="203"/>
    </row>
    <row r="15" spans="1:28" s="6" customFormat="1" ht="13">
      <c r="A15" s="111" t="s">
        <v>122</v>
      </c>
      <c r="B15" s="178" t="s">
        <v>110</v>
      </c>
      <c r="C15" s="188" t="s">
        <v>47</v>
      </c>
      <c r="D15" s="96">
        <v>1084.0999999999999</v>
      </c>
      <c r="E15" s="96" t="s">
        <v>47</v>
      </c>
      <c r="F15" s="96">
        <v>1158.3</v>
      </c>
      <c r="G15" s="96" t="s">
        <v>47</v>
      </c>
      <c r="H15" s="185">
        <v>1231.3</v>
      </c>
      <c r="I15" s="191" t="s">
        <v>47</v>
      </c>
      <c r="J15" s="92">
        <v>1782.3</v>
      </c>
      <c r="K15" s="92" t="s">
        <v>47</v>
      </c>
      <c r="L15" s="92">
        <v>1904.2</v>
      </c>
      <c r="M15" s="92" t="s">
        <v>47</v>
      </c>
      <c r="N15" s="162">
        <v>2024.3</v>
      </c>
      <c r="O15" s="182" t="s">
        <v>47</v>
      </c>
      <c r="P15" s="171" t="s">
        <v>47</v>
      </c>
      <c r="Q15" s="92">
        <f t="shared" si="15"/>
        <v>3.9600000000291402E-2</v>
      </c>
      <c r="R15" s="171">
        <f t="shared" si="0"/>
        <v>2.2205468433211533E-5</v>
      </c>
      <c r="S15" s="182" t="s">
        <v>47</v>
      </c>
      <c r="T15" s="171" t="s">
        <v>47</v>
      </c>
      <c r="U15" s="92">
        <f t="shared" si="16"/>
        <v>-4.5199999999795182E-2</v>
      </c>
      <c r="V15" s="171">
        <f t="shared" si="1"/>
        <v>-2.3722009537504881E-5</v>
      </c>
      <c r="W15" s="182" t="s">
        <v>47</v>
      </c>
      <c r="X15" s="171" t="s">
        <v>47</v>
      </c>
      <c r="Y15" s="92">
        <f t="shared" si="17"/>
        <v>4.2800000000170257E-2</v>
      </c>
      <c r="Z15" s="171">
        <f t="shared" si="2"/>
        <v>2.1130705012726688E-5</v>
      </c>
      <c r="AA15" s="203"/>
      <c r="AB15" s="203"/>
    </row>
    <row r="16" spans="1:28" s="6" customFormat="1" ht="13">
      <c r="A16" s="111" t="s">
        <v>102</v>
      </c>
      <c r="B16" s="177" t="s">
        <v>103</v>
      </c>
      <c r="C16" s="188" t="s">
        <v>47</v>
      </c>
      <c r="D16" s="96">
        <v>355.2</v>
      </c>
      <c r="E16" s="96" t="s">
        <v>47</v>
      </c>
      <c r="F16" s="96">
        <v>379.5</v>
      </c>
      <c r="G16" s="96" t="s">
        <v>47</v>
      </c>
      <c r="H16" s="185">
        <v>403.4</v>
      </c>
      <c r="I16" s="191" t="s">
        <v>47</v>
      </c>
      <c r="J16" s="92">
        <v>583.9</v>
      </c>
      <c r="K16" s="92" t="s">
        <v>47</v>
      </c>
      <c r="L16" s="92">
        <v>623.9</v>
      </c>
      <c r="M16" s="92" t="s">
        <v>47</v>
      </c>
      <c r="N16" s="162">
        <v>663.2</v>
      </c>
      <c r="O16" s="182" t="s">
        <v>47</v>
      </c>
      <c r="P16" s="171" t="s">
        <v>47</v>
      </c>
      <c r="Q16" s="92">
        <f t="shared" si="15"/>
        <v>-4.8799999999914689E-2</v>
      </c>
      <c r="R16" s="171">
        <f t="shared" si="0"/>
        <v>-8.3518168624405599E-5</v>
      </c>
      <c r="S16" s="182" t="s">
        <v>47</v>
      </c>
      <c r="T16" s="171" t="s">
        <v>47</v>
      </c>
      <c r="U16" s="92">
        <f t="shared" si="16"/>
        <v>2.0000000000663931E-3</v>
      </c>
      <c r="V16" s="171">
        <f t="shared" si="1"/>
        <v>3.2037034813306471E-6</v>
      </c>
      <c r="W16" s="182" t="s">
        <v>47</v>
      </c>
      <c r="X16" s="171" t="s">
        <v>47</v>
      </c>
      <c r="Y16" s="92">
        <f t="shared" si="17"/>
        <v>1.0400000000117871E-2</v>
      </c>
      <c r="Z16" s="171">
        <f t="shared" si="2"/>
        <v>1.5672256940802376E-5</v>
      </c>
      <c r="AA16" s="203"/>
      <c r="AB16" s="203"/>
    </row>
    <row r="17" spans="1:28" s="6" customFormat="1" ht="13">
      <c r="A17" s="111" t="s">
        <v>112</v>
      </c>
      <c r="B17" s="177" t="s">
        <v>169</v>
      </c>
      <c r="C17" s="188" t="s">
        <v>47</v>
      </c>
      <c r="D17" s="96">
        <v>1268.5999999999999</v>
      </c>
      <c r="E17" s="96" t="s">
        <v>47</v>
      </c>
      <c r="F17" s="96">
        <v>1355.4</v>
      </c>
      <c r="G17" s="96" t="s">
        <v>47</v>
      </c>
      <c r="H17" s="185">
        <v>1440.9</v>
      </c>
      <c r="I17" s="191" t="s">
        <v>47</v>
      </c>
      <c r="J17" s="92">
        <v>2085.6</v>
      </c>
      <c r="K17" s="92" t="s">
        <v>47</v>
      </c>
      <c r="L17" s="92">
        <v>2228.3000000000002</v>
      </c>
      <c r="M17" s="92" t="s">
        <v>47</v>
      </c>
      <c r="N17" s="162">
        <v>2368.8000000000002</v>
      </c>
      <c r="O17" s="182" t="s">
        <v>47</v>
      </c>
      <c r="P17" s="171" t="s">
        <v>47</v>
      </c>
      <c r="Q17" s="92">
        <f t="shared" si="15"/>
        <v>2.1600000000034925E-2</v>
      </c>
      <c r="R17" s="171">
        <f t="shared" si="0"/>
        <v>1.0350543187897784E-5</v>
      </c>
      <c r="S17" s="182" t="s">
        <v>47</v>
      </c>
      <c r="T17" s="171" t="s">
        <v>47</v>
      </c>
      <c r="U17" s="92">
        <f t="shared" si="16"/>
        <v>2.2400000000288856E-2</v>
      </c>
      <c r="V17" s="171">
        <f t="shared" si="1"/>
        <v>1.0046496441472141E-5</v>
      </c>
      <c r="W17" s="182" t="s">
        <v>47</v>
      </c>
      <c r="X17" s="171" t="s">
        <v>47</v>
      </c>
      <c r="Y17" s="92">
        <f t="shared" si="17"/>
        <v>-3.9599999999609281E-2</v>
      </c>
      <c r="Z17" s="171">
        <f t="shared" si="2"/>
        <v>-1.6706883425657544E-5</v>
      </c>
      <c r="AA17" s="203"/>
      <c r="AB17" s="203"/>
    </row>
    <row r="18" spans="1:28" s="6" customFormat="1" ht="39">
      <c r="A18" s="111">
        <v>3</v>
      </c>
      <c r="B18" s="176" t="s">
        <v>32</v>
      </c>
      <c r="C18" s="188">
        <v>1508.5</v>
      </c>
      <c r="D18" s="96">
        <v>1727.1</v>
      </c>
      <c r="E18" s="96">
        <v>1568.9</v>
      </c>
      <c r="F18" s="96">
        <v>1845.3</v>
      </c>
      <c r="G18" s="96">
        <v>1631.6</v>
      </c>
      <c r="H18" s="185">
        <v>1961.7</v>
      </c>
      <c r="I18" s="191">
        <v>2446.3000000000002</v>
      </c>
      <c r="J18" s="92">
        <v>2870.9</v>
      </c>
      <c r="K18" s="92">
        <v>2486</v>
      </c>
      <c r="L18" s="92">
        <v>3071.5</v>
      </c>
      <c r="M18" s="92">
        <v>2619.9</v>
      </c>
      <c r="N18" s="162">
        <v>3270.5</v>
      </c>
      <c r="O18" s="182">
        <f t="shared" si="3"/>
        <v>-33.673999999999523</v>
      </c>
      <c r="P18" s="171">
        <f t="shared" si="4"/>
        <v>-1.3570113833162041E-2</v>
      </c>
      <c r="Q18" s="92">
        <f t="shared" si="15"/>
        <v>31.54760000000033</v>
      </c>
      <c r="R18" s="171">
        <f t="shared" si="0"/>
        <v>1.1104089132317604E-2</v>
      </c>
      <c r="S18" s="92">
        <f t="shared" si="5"/>
        <v>-93.271600000000035</v>
      </c>
      <c r="T18" s="171">
        <f t="shared" si="6"/>
        <v>-3.6140009427161432E-2</v>
      </c>
      <c r="U18" s="92">
        <f t="shared" si="16"/>
        <v>37.826800000000276</v>
      </c>
      <c r="V18" s="171">
        <f t="shared" si="1"/>
        <v>1.2461396627956731E-2</v>
      </c>
      <c r="W18" s="92">
        <f t="shared" si="7"/>
        <v>-62.450399999999718</v>
      </c>
      <c r="X18" s="171">
        <f t="shared" si="8"/>
        <v>-2.3267816252120811E-2</v>
      </c>
      <c r="Y18" s="92">
        <f t="shared" si="17"/>
        <v>45.465200000000095</v>
      </c>
      <c r="Z18" s="171">
        <f t="shared" si="2"/>
        <v>1.4089014351270629E-2</v>
      </c>
      <c r="AA18" s="203"/>
      <c r="AB18" s="203"/>
    </row>
    <row r="19" spans="1:28" s="6" customFormat="1" ht="26">
      <c r="A19" s="111">
        <v>4</v>
      </c>
      <c r="B19" s="176" t="s">
        <v>28</v>
      </c>
      <c r="C19" s="188" t="s">
        <v>47</v>
      </c>
      <c r="D19" s="96">
        <v>770</v>
      </c>
      <c r="E19" s="96" t="s">
        <v>47</v>
      </c>
      <c r="F19" s="96">
        <v>822.7</v>
      </c>
      <c r="G19" s="96" t="s">
        <v>47</v>
      </c>
      <c r="H19" s="185">
        <v>874.6</v>
      </c>
      <c r="I19" s="191" t="s">
        <v>47</v>
      </c>
      <c r="J19" s="92">
        <v>1265.9000000000001</v>
      </c>
      <c r="K19" s="92" t="s">
        <v>47</v>
      </c>
      <c r="L19" s="92">
        <v>1352.5</v>
      </c>
      <c r="M19" s="92" t="s">
        <v>47</v>
      </c>
      <c r="N19" s="162">
        <v>1437.8</v>
      </c>
      <c r="O19" s="182" t="s">
        <v>47</v>
      </c>
      <c r="P19" s="171" t="s">
        <v>47</v>
      </c>
      <c r="Q19" s="92">
        <f t="shared" si="15"/>
        <v>2.0000000000209184E-2</v>
      </c>
      <c r="R19" s="171">
        <f t="shared" si="0"/>
        <v>1.5789681443342029E-5</v>
      </c>
      <c r="S19" s="182" t="s">
        <v>47</v>
      </c>
      <c r="T19" s="171" t="s">
        <v>47</v>
      </c>
      <c r="U19" s="92">
        <f t="shared" si="16"/>
        <v>-1.8800000000055661E-2</v>
      </c>
      <c r="V19" s="171">
        <f t="shared" si="1"/>
        <v>-1.3891541787535269E-5</v>
      </c>
      <c r="W19" s="182" t="s">
        <v>47</v>
      </c>
      <c r="X19" s="171" t="s">
        <v>47</v>
      </c>
      <c r="Y19" s="92">
        <f t="shared" si="17"/>
        <v>-4.2400000000043292E-2</v>
      </c>
      <c r="Z19" s="171">
        <f t="shared" si="2"/>
        <v>-2.9470702021344913E-5</v>
      </c>
      <c r="AA19" s="203"/>
      <c r="AB19" s="203"/>
    </row>
    <row r="20" spans="1:28" s="6" customFormat="1" ht="13">
      <c r="A20" s="111">
        <v>5</v>
      </c>
      <c r="B20" s="176" t="s">
        <v>52</v>
      </c>
      <c r="C20" s="188">
        <v>15407.16</v>
      </c>
      <c r="D20" s="96">
        <v>25087.4</v>
      </c>
      <c r="E20" s="96">
        <v>16023.4</v>
      </c>
      <c r="F20" s="96">
        <v>26358.2</v>
      </c>
      <c r="G20" s="96">
        <v>16664.400000000001</v>
      </c>
      <c r="H20" s="185">
        <v>27634.799999999999</v>
      </c>
      <c r="I20" s="191">
        <v>20394.2</v>
      </c>
      <c r="J20" s="92">
        <v>41243.699999999997</v>
      </c>
      <c r="K20" s="92">
        <v>20763.599999999999</v>
      </c>
      <c r="L20" s="92">
        <v>43332.9</v>
      </c>
      <c r="M20" s="92">
        <v>21914.400000000001</v>
      </c>
      <c r="N20" s="162">
        <v>45431.6</v>
      </c>
      <c r="O20" s="182">
        <f t="shared" si="3"/>
        <v>-4935.1710399999974</v>
      </c>
      <c r="P20" s="171">
        <f t="shared" si="4"/>
        <v>-0.19472141365987561</v>
      </c>
      <c r="Q20" s="92">
        <f t="shared" si="15"/>
        <v>1.4400000000023283E-2</v>
      </c>
      <c r="R20" s="171">
        <f t="shared" si="0"/>
        <v>3.4893210903128338E-7</v>
      </c>
      <c r="S20" s="92">
        <f t="shared" si="5"/>
        <v>-5578.8695999999982</v>
      </c>
      <c r="T20" s="171">
        <f t="shared" si="6"/>
        <v>-0.21165358732762143</v>
      </c>
      <c r="U20" s="92">
        <f t="shared" si="16"/>
        <v>1.9200000002456363E-2</v>
      </c>
      <c r="V20" s="171">
        <f t="shared" si="1"/>
        <v>4.4281219978183572E-7</v>
      </c>
      <c r="W20" s="92">
        <f t="shared" si="7"/>
        <v>-5481.873599999999</v>
      </c>
      <c r="X20" s="171">
        <f t="shared" si="8"/>
        <v>-0.19997395390453948</v>
      </c>
      <c r="Y20" s="92">
        <f t="shared" si="17"/>
        <v>-1.1200000000826549E-2</v>
      </c>
      <c r="Z20" s="171">
        <f t="shared" si="2"/>
        <v>-2.4637452193612164E-7</v>
      </c>
      <c r="AA20" s="203"/>
      <c r="AB20" s="203"/>
    </row>
    <row r="21" spans="1:28" s="6" customFormat="1" ht="26">
      <c r="A21" s="111" t="s">
        <v>58</v>
      </c>
      <c r="B21" s="176" t="s">
        <v>60</v>
      </c>
      <c r="C21" s="188" t="s">
        <v>47</v>
      </c>
      <c r="D21" s="96">
        <v>77273.100000000006</v>
      </c>
      <c r="E21" s="96" t="s">
        <v>47</v>
      </c>
      <c r="F21" s="96">
        <v>81355</v>
      </c>
      <c r="G21" s="96" t="s">
        <v>47</v>
      </c>
      <c r="H21" s="185">
        <v>85455.1</v>
      </c>
      <c r="I21" s="191" t="s">
        <v>47</v>
      </c>
      <c r="J21" s="96">
        <v>127037</v>
      </c>
      <c r="K21" s="92" t="s">
        <v>47</v>
      </c>
      <c r="L21" s="96">
        <v>133747.6</v>
      </c>
      <c r="M21" s="92" t="s">
        <v>47</v>
      </c>
      <c r="N21" s="185">
        <v>140488.20000000001</v>
      </c>
      <c r="O21" s="182" t="s">
        <v>47</v>
      </c>
      <c r="P21" s="171" t="s">
        <v>47</v>
      </c>
      <c r="Q21" s="92">
        <f t="shared" si="15"/>
        <v>2.3600000000442378E-2</v>
      </c>
      <c r="R21" s="171">
        <f t="shared" si="0"/>
        <v>1.8565975170582568E-7</v>
      </c>
      <c r="S21" s="182" t="s">
        <v>47</v>
      </c>
      <c r="T21" s="171" t="s">
        <v>47</v>
      </c>
      <c r="U21" s="92">
        <f t="shared" si="16"/>
        <v>-1.9999999989522621E-2</v>
      </c>
      <c r="V21" s="171">
        <f t="shared" si="1"/>
        <v>-1.4944446813197681E-7</v>
      </c>
      <c r="W21" s="182" t="s">
        <v>47</v>
      </c>
      <c r="X21" s="171" t="s">
        <v>47</v>
      </c>
      <c r="Y21" s="92">
        <f t="shared" si="17"/>
        <v>1.5600000013364479E-2</v>
      </c>
      <c r="Z21" s="171">
        <f t="shared" si="2"/>
        <v>1.1097386443753899E-7</v>
      </c>
      <c r="AA21" s="203"/>
      <c r="AB21" s="203"/>
    </row>
    <row r="22" spans="1:28" s="6" customFormat="1" ht="13">
      <c r="A22" s="111" t="s">
        <v>152</v>
      </c>
      <c r="B22" s="179" t="s">
        <v>92</v>
      </c>
      <c r="C22" s="188" t="s">
        <v>47</v>
      </c>
      <c r="D22" s="96">
        <v>124728.5</v>
      </c>
      <c r="E22" s="96" t="s">
        <v>47</v>
      </c>
      <c r="F22" s="96">
        <v>124728.5</v>
      </c>
      <c r="G22" s="96" t="s">
        <v>47</v>
      </c>
      <c r="H22" s="185">
        <v>124728.5</v>
      </c>
      <c r="I22" s="191" t="s">
        <v>47</v>
      </c>
      <c r="J22" s="96">
        <v>205053.7</v>
      </c>
      <c r="K22" s="92" t="s">
        <v>47</v>
      </c>
      <c r="L22" s="96">
        <v>205053.7</v>
      </c>
      <c r="M22" s="92" t="s">
        <v>47</v>
      </c>
      <c r="N22" s="185">
        <v>205053.7</v>
      </c>
      <c r="O22" s="182" t="s">
        <v>47</v>
      </c>
      <c r="P22" s="171" t="s">
        <v>47</v>
      </c>
      <c r="Q22" s="92">
        <f t="shared" si="15"/>
        <v>4.6000000031199306E-2</v>
      </c>
      <c r="R22" s="171">
        <f t="shared" si="0"/>
        <v>2.2419515872340647E-7</v>
      </c>
      <c r="S22" s="182" t="s">
        <v>47</v>
      </c>
      <c r="T22" s="171" t="s">
        <v>47</v>
      </c>
      <c r="U22" s="92">
        <f t="shared" si="16"/>
        <v>4.6000000031199306E-2</v>
      </c>
      <c r="V22" s="171">
        <f t="shared" si="1"/>
        <v>2.2419515872340647E-7</v>
      </c>
      <c r="W22" s="182" t="s">
        <v>47</v>
      </c>
      <c r="X22" s="171" t="s">
        <v>47</v>
      </c>
      <c r="Y22" s="92">
        <f t="shared" si="17"/>
        <v>4.6000000031199306E-2</v>
      </c>
      <c r="Z22" s="171">
        <f t="shared" si="2"/>
        <v>2.2419515872340647E-7</v>
      </c>
      <c r="AA22" s="203"/>
      <c r="AB22" s="203"/>
    </row>
    <row r="23" spans="1:28" s="6" customFormat="1" ht="39">
      <c r="A23" s="111">
        <v>6</v>
      </c>
      <c r="B23" s="176" t="s">
        <v>29</v>
      </c>
      <c r="C23" s="188">
        <v>15407.1</v>
      </c>
      <c r="D23" s="96">
        <v>40017.5</v>
      </c>
      <c r="E23" s="96">
        <v>16023.4</v>
      </c>
      <c r="F23" s="96">
        <v>42843.6</v>
      </c>
      <c r="G23" s="96">
        <v>16664.3</v>
      </c>
      <c r="H23" s="185">
        <v>45981.7</v>
      </c>
      <c r="I23" s="191">
        <v>128914.1</v>
      </c>
      <c r="J23" s="92">
        <v>65788.800000000003</v>
      </c>
      <c r="K23" s="92">
        <v>130392.4</v>
      </c>
      <c r="L23" s="92">
        <v>70434.899999999994</v>
      </c>
      <c r="M23" s="92">
        <v>136638.79999999999</v>
      </c>
      <c r="N23" s="162">
        <v>75593.899999999994</v>
      </c>
      <c r="O23" s="182">
        <f t="shared" si="3"/>
        <v>103584.8276</v>
      </c>
      <c r="P23" s="171">
        <f t="shared" si="4"/>
        <v>4.0870442887233986</v>
      </c>
      <c r="Q23" s="92">
        <f t="shared" si="15"/>
        <v>3.0000000013387762E-2</v>
      </c>
      <c r="R23" s="171">
        <f t="shared" si="0"/>
        <v>4.5572767101912303E-7</v>
      </c>
      <c r="S23" s="92">
        <f t="shared" si="5"/>
        <v>104049.9304</v>
      </c>
      <c r="T23" s="171">
        <f t="shared" si="6"/>
        <v>3.94749162632325</v>
      </c>
      <c r="U23" s="92">
        <f t="shared" si="16"/>
        <v>2.1600000007310882E-2</v>
      </c>
      <c r="V23" s="171">
        <f t="shared" si="1"/>
        <v>3.0647982645226364E-7</v>
      </c>
      <c r="W23" s="92">
        <f t="shared" si="7"/>
        <v>109242.69079999998</v>
      </c>
      <c r="X23" s="171">
        <f t="shared" si="8"/>
        <v>3.9851017190945668</v>
      </c>
      <c r="Y23" s="92">
        <f t="shared" si="17"/>
        <v>-1.4799999989918433E-2</v>
      </c>
      <c r="Z23" s="171">
        <f t="shared" si="2"/>
        <v>-1.9566393761417208E-7</v>
      </c>
      <c r="AA23" s="203"/>
      <c r="AB23" s="203"/>
    </row>
    <row r="24" spans="1:28" s="6" customFormat="1" ht="39">
      <c r="A24" s="111" t="s">
        <v>22</v>
      </c>
      <c r="B24" s="176" t="s">
        <v>61</v>
      </c>
      <c r="C24" s="188" t="s">
        <v>47</v>
      </c>
      <c r="D24" s="96">
        <v>102247.4</v>
      </c>
      <c r="E24" s="96" t="s">
        <v>47</v>
      </c>
      <c r="F24" s="96">
        <v>108493.3</v>
      </c>
      <c r="G24" s="96" t="s">
        <v>47</v>
      </c>
      <c r="H24" s="185">
        <v>114687.9</v>
      </c>
      <c r="I24" s="191" t="s">
        <v>47</v>
      </c>
      <c r="J24" s="96">
        <v>168094.7</v>
      </c>
      <c r="K24" s="92" t="s">
        <v>47</v>
      </c>
      <c r="L24" s="96">
        <v>178363</v>
      </c>
      <c r="M24" s="92" t="s">
        <v>47</v>
      </c>
      <c r="N24" s="185">
        <v>188546.9</v>
      </c>
      <c r="O24" s="182" t="s">
        <v>47</v>
      </c>
      <c r="P24" s="171" t="s">
        <v>47</v>
      </c>
      <c r="Q24" s="92">
        <f t="shared" si="15"/>
        <v>-2.5599999964470044E-2</v>
      </c>
      <c r="R24" s="171">
        <f t="shared" si="0"/>
        <v>-1.5220250107872061E-7</v>
      </c>
      <c r="S24" s="182" t="s">
        <v>47</v>
      </c>
      <c r="T24" s="171" t="s">
        <v>47</v>
      </c>
      <c r="U24" s="92">
        <f t="shared" si="16"/>
        <v>1.4800000004470348E-2</v>
      </c>
      <c r="V24" s="171">
        <f t="shared" si="1"/>
        <v>8.2926415631561815E-8</v>
      </c>
      <c r="W24" s="182" t="s">
        <v>47</v>
      </c>
      <c r="X24" s="171" t="s">
        <v>47</v>
      </c>
      <c r="Y24" s="92">
        <f t="shared" si="17"/>
        <v>-7.599999982630834E-3</v>
      </c>
      <c r="Z24" s="171">
        <f t="shared" si="2"/>
        <v>-4.0283768206713988E-8</v>
      </c>
      <c r="AA24" s="203"/>
      <c r="AB24" s="203"/>
    </row>
    <row r="25" spans="1:28" s="6" customFormat="1" ht="52.5" customHeight="1">
      <c r="A25" s="111" t="s">
        <v>24</v>
      </c>
      <c r="B25" s="176" t="s">
        <v>105</v>
      </c>
      <c r="C25" s="188">
        <v>2764.7</v>
      </c>
      <c r="D25" s="96" t="s">
        <v>47</v>
      </c>
      <c r="E25" s="96">
        <v>2875.3</v>
      </c>
      <c r="F25" s="96" t="s">
        <v>47</v>
      </c>
      <c r="G25" s="96">
        <v>2990.3</v>
      </c>
      <c r="H25" s="185" t="s">
        <v>47</v>
      </c>
      <c r="I25" s="191">
        <v>3960.7</v>
      </c>
      <c r="J25" s="92" t="s">
        <v>47</v>
      </c>
      <c r="K25" s="92">
        <v>4031.2</v>
      </c>
      <c r="L25" s="92" t="s">
        <v>47</v>
      </c>
      <c r="M25" s="92">
        <v>4239.7</v>
      </c>
      <c r="N25" s="162" t="s">
        <v>47</v>
      </c>
      <c r="O25" s="182">
        <f t="shared" si="3"/>
        <v>-584.46679999999924</v>
      </c>
      <c r="P25" s="171">
        <f t="shared" si="4"/>
        <v>-0.12851266559313818</v>
      </c>
      <c r="Q25" s="182" t="s">
        <v>47</v>
      </c>
      <c r="R25" s="171" t="s">
        <v>47</v>
      </c>
      <c r="S25" s="92">
        <f t="shared" si="5"/>
        <v>-695.79320000000007</v>
      </c>
      <c r="T25" s="171">
        <f t="shared" si="6"/>
        <v>-0.14710624618845111</v>
      </c>
      <c r="U25" s="182" t="s">
        <v>47</v>
      </c>
      <c r="V25" s="171" t="s">
        <v>47</v>
      </c>
      <c r="W25" s="92">
        <f t="shared" si="7"/>
        <v>-676.35320000000047</v>
      </c>
      <c r="X25" s="171">
        <f t="shared" si="8"/>
        <v>-0.13749689345093216</v>
      </c>
      <c r="Y25" s="182" t="s">
        <v>47</v>
      </c>
      <c r="Z25" s="171" t="s">
        <v>47</v>
      </c>
      <c r="AA25" s="203"/>
      <c r="AB25" s="203"/>
    </row>
    <row r="26" spans="1:28" s="6" customFormat="1" ht="44.25" customHeight="1">
      <c r="A26" s="111" t="s">
        <v>80</v>
      </c>
      <c r="B26" s="179" t="s">
        <v>90</v>
      </c>
      <c r="C26" s="188"/>
      <c r="D26" s="96"/>
      <c r="E26" s="96"/>
      <c r="F26" s="96"/>
      <c r="G26" s="96"/>
      <c r="H26" s="185"/>
      <c r="I26" s="191"/>
      <c r="J26" s="92"/>
      <c r="K26" s="92"/>
      <c r="L26" s="92"/>
      <c r="M26" s="92"/>
      <c r="N26" s="162"/>
      <c r="O26" s="182"/>
      <c r="P26" s="171"/>
      <c r="Q26" s="92"/>
      <c r="R26" s="171"/>
      <c r="S26" s="92"/>
      <c r="T26" s="171"/>
      <c r="U26" s="92"/>
      <c r="V26" s="171"/>
      <c r="W26" s="92"/>
      <c r="X26" s="171"/>
      <c r="Y26" s="92"/>
      <c r="Z26" s="171"/>
      <c r="AA26" s="203"/>
      <c r="AB26" s="203"/>
    </row>
    <row r="27" spans="1:28" s="6" customFormat="1" ht="13">
      <c r="A27" s="111" t="s">
        <v>162</v>
      </c>
      <c r="B27" s="180" t="s">
        <v>69</v>
      </c>
      <c r="C27" s="188" t="s">
        <v>47</v>
      </c>
      <c r="D27" s="96">
        <v>2692.1</v>
      </c>
      <c r="E27" s="96" t="s">
        <v>47</v>
      </c>
      <c r="F27" s="96">
        <v>2876.3</v>
      </c>
      <c r="G27" s="96" t="s">
        <v>47</v>
      </c>
      <c r="H27" s="185">
        <v>3057.7</v>
      </c>
      <c r="I27" s="188" t="s">
        <v>47</v>
      </c>
      <c r="J27" s="92">
        <v>4425.8</v>
      </c>
      <c r="K27" s="96" t="s">
        <v>47</v>
      </c>
      <c r="L27" s="92">
        <v>4728.6000000000004</v>
      </c>
      <c r="M27" s="96" t="s">
        <v>47</v>
      </c>
      <c r="N27" s="162">
        <v>5026.8999999999996</v>
      </c>
      <c r="O27" s="182" t="s">
        <v>47</v>
      </c>
      <c r="P27" s="171" t="s">
        <v>47</v>
      </c>
      <c r="Q27" s="92">
        <f t="shared" ref="Q27:Q33" si="18">J27-D27*1.644</f>
        <v>-1.2399999999615829E-2</v>
      </c>
      <c r="R27" s="171">
        <f t="shared" si="0"/>
        <v>-2.800042316681812E-6</v>
      </c>
      <c r="S27" s="182" t="s">
        <v>47</v>
      </c>
      <c r="T27" s="171" t="s">
        <v>47</v>
      </c>
      <c r="U27" s="92">
        <f t="shared" ref="U27:U33" si="19">L27-F27*1.644</f>
        <v>-3.7199999999756983E-2</v>
      </c>
      <c r="V27" s="171">
        <f t="shared" si="1"/>
        <v>-7.8621777153878958E-6</v>
      </c>
      <c r="W27" s="182" t="s">
        <v>47</v>
      </c>
      <c r="X27" s="171" t="s">
        <v>47</v>
      </c>
      <c r="Y27" s="92">
        <f t="shared" ref="Y27:Y33" si="20">N27-H27*1.644</f>
        <v>4.120000000057189E-2</v>
      </c>
      <c r="Z27" s="171">
        <f t="shared" si="2"/>
        <v>8.1909908445939203E-6</v>
      </c>
      <c r="AA27" s="203"/>
      <c r="AB27" s="203"/>
    </row>
    <row r="28" spans="1:28" s="6" customFormat="1" ht="13">
      <c r="A28" s="111" t="s">
        <v>163</v>
      </c>
      <c r="B28" s="180" t="s">
        <v>91</v>
      </c>
      <c r="C28" s="188" t="s">
        <v>47</v>
      </c>
      <c r="D28" s="96">
        <v>3675.9</v>
      </c>
      <c r="E28" s="96" t="s">
        <v>47</v>
      </c>
      <c r="F28" s="96">
        <v>3927.5</v>
      </c>
      <c r="G28" s="96" t="s">
        <v>47</v>
      </c>
      <c r="H28" s="185">
        <v>4175.2</v>
      </c>
      <c r="I28" s="188" t="s">
        <v>47</v>
      </c>
      <c r="J28" s="92">
        <v>6043.2</v>
      </c>
      <c r="K28" s="96" t="s">
        <v>47</v>
      </c>
      <c r="L28" s="92">
        <v>6456.8</v>
      </c>
      <c r="M28" s="96" t="s">
        <v>47</v>
      </c>
      <c r="N28" s="162">
        <v>6864</v>
      </c>
      <c r="O28" s="182" t="s">
        <v>47</v>
      </c>
      <c r="P28" s="171" t="s">
        <v>47</v>
      </c>
      <c r="Q28" s="92">
        <f t="shared" si="18"/>
        <v>2.0400000000336149E-2</v>
      </c>
      <c r="R28" s="171">
        <f t="shared" si="0"/>
        <v>3.3736542902895806E-6</v>
      </c>
      <c r="S28" s="182" t="s">
        <v>47</v>
      </c>
      <c r="T28" s="171" t="s">
        <v>47</v>
      </c>
      <c r="U28" s="92">
        <f t="shared" si="19"/>
        <v>-9.999999999308784E-3</v>
      </c>
      <c r="V28" s="171">
        <f t="shared" si="1"/>
        <v>-1.5478109115729874E-6</v>
      </c>
      <c r="W28" s="182" t="s">
        <v>47</v>
      </c>
      <c r="X28" s="171" t="s">
        <v>47</v>
      </c>
      <c r="Y28" s="92">
        <f t="shared" si="20"/>
        <v>-2.8799999999137071E-2</v>
      </c>
      <c r="Z28" s="171">
        <f t="shared" si="2"/>
        <v>-4.1932359608330026E-6</v>
      </c>
      <c r="AA28" s="203"/>
      <c r="AB28" s="203"/>
    </row>
    <row r="29" spans="1:28" s="6" customFormat="1" ht="13">
      <c r="A29" s="111" t="s">
        <v>164</v>
      </c>
      <c r="B29" s="180" t="s">
        <v>97</v>
      </c>
      <c r="C29" s="188" t="s">
        <v>47</v>
      </c>
      <c r="D29" s="96">
        <v>543.6</v>
      </c>
      <c r="E29" s="96" t="s">
        <v>47</v>
      </c>
      <c r="F29" s="96">
        <v>580.79999999999995</v>
      </c>
      <c r="G29" s="96" t="s">
        <v>47</v>
      </c>
      <c r="H29" s="185">
        <v>617.4</v>
      </c>
      <c r="I29" s="188" t="s">
        <v>47</v>
      </c>
      <c r="J29" s="92">
        <v>893.7</v>
      </c>
      <c r="K29" s="96" t="s">
        <v>47</v>
      </c>
      <c r="L29" s="92">
        <v>954.8</v>
      </c>
      <c r="M29" s="96" t="s">
        <v>47</v>
      </c>
      <c r="N29" s="162">
        <v>1015</v>
      </c>
      <c r="O29" s="182" t="s">
        <v>47</v>
      </c>
      <c r="P29" s="171" t="s">
        <v>47</v>
      </c>
      <c r="Q29" s="92">
        <f t="shared" si="18"/>
        <v>2.1600000000034925E-2</v>
      </c>
      <c r="R29" s="171">
        <f t="shared" si="0"/>
        <v>2.4155075585296406E-5</v>
      </c>
      <c r="S29" s="182" t="s">
        <v>47</v>
      </c>
      <c r="T29" s="171" t="s">
        <v>47</v>
      </c>
      <c r="U29" s="92">
        <f t="shared" si="19"/>
        <v>-3.5199999999917964E-2</v>
      </c>
      <c r="V29" s="171">
        <f t="shared" si="1"/>
        <v>-3.6842590033993531E-5</v>
      </c>
      <c r="W29" s="182" t="s">
        <v>47</v>
      </c>
      <c r="X29" s="171" t="s">
        <v>47</v>
      </c>
      <c r="Y29" s="92">
        <f t="shared" si="20"/>
        <v>-5.599999999958527E-3</v>
      </c>
      <c r="Z29" s="171">
        <f t="shared" si="2"/>
        <v>-5.513857011862204E-6</v>
      </c>
      <c r="AA29" s="203"/>
      <c r="AB29" s="203"/>
    </row>
    <row r="30" spans="1:28" s="6" customFormat="1" ht="13">
      <c r="A30" s="111" t="s">
        <v>165</v>
      </c>
      <c r="B30" s="180" t="s">
        <v>70</v>
      </c>
      <c r="C30" s="188" t="s">
        <v>47</v>
      </c>
      <c r="D30" s="96">
        <v>996.8</v>
      </c>
      <c r="E30" s="96" t="s">
        <v>47</v>
      </c>
      <c r="F30" s="96">
        <v>1065</v>
      </c>
      <c r="G30" s="96" t="s">
        <v>47</v>
      </c>
      <c r="H30" s="185">
        <v>1132.2</v>
      </c>
      <c r="I30" s="188" t="s">
        <v>47</v>
      </c>
      <c r="J30" s="92">
        <v>1638.7</v>
      </c>
      <c r="K30" s="96" t="s">
        <v>47</v>
      </c>
      <c r="L30" s="92">
        <v>1750.9</v>
      </c>
      <c r="M30" s="96" t="s">
        <v>47</v>
      </c>
      <c r="N30" s="162">
        <v>1861.3</v>
      </c>
      <c r="O30" s="182" t="s">
        <v>47</v>
      </c>
      <c r="P30" s="171" t="s">
        <v>47</v>
      </c>
      <c r="Q30" s="92">
        <f t="shared" si="18"/>
        <v>-3.9199999999709689E-2</v>
      </c>
      <c r="R30" s="171">
        <f t="shared" si="0"/>
        <v>-2.3906287353396945E-5</v>
      </c>
      <c r="S30" s="182" t="s">
        <v>47</v>
      </c>
      <c r="T30" s="171" t="s">
        <v>47</v>
      </c>
      <c r="U30" s="92">
        <f t="shared" si="19"/>
        <v>4.0000000000190994E-2</v>
      </c>
      <c r="V30" s="171">
        <f t="shared" si="1"/>
        <v>2.2832027626862448E-5</v>
      </c>
      <c r="W30" s="182" t="s">
        <v>47</v>
      </c>
      <c r="X30" s="171" t="s">
        <v>47</v>
      </c>
      <c r="Y30" s="92">
        <f t="shared" si="20"/>
        <v>-3.6800000000084765E-2</v>
      </c>
      <c r="Z30" s="171">
        <f t="shared" si="2"/>
        <v>-1.9758718131729849E-5</v>
      </c>
      <c r="AA30" s="203"/>
      <c r="AB30" s="203"/>
    </row>
    <row r="31" spans="1:28" s="6" customFormat="1" ht="26">
      <c r="A31" s="111" t="s">
        <v>166</v>
      </c>
      <c r="B31" s="180" t="s">
        <v>71</v>
      </c>
      <c r="C31" s="188" t="s">
        <v>47</v>
      </c>
      <c r="D31" s="96">
        <v>8371.1</v>
      </c>
      <c r="E31" s="96" t="s">
        <v>47</v>
      </c>
      <c r="F31" s="96">
        <v>8944</v>
      </c>
      <c r="G31" s="96" t="s">
        <v>47</v>
      </c>
      <c r="H31" s="185">
        <v>9508</v>
      </c>
      <c r="I31" s="188" t="s">
        <v>47</v>
      </c>
      <c r="J31" s="92">
        <v>13762.1</v>
      </c>
      <c r="K31" s="96" t="s">
        <v>47</v>
      </c>
      <c r="L31" s="92">
        <v>14703.9</v>
      </c>
      <c r="M31" s="96" t="s">
        <v>47</v>
      </c>
      <c r="N31" s="162">
        <v>15631.2</v>
      </c>
      <c r="O31" s="182" t="s">
        <v>47</v>
      </c>
      <c r="P31" s="171" t="s">
        <v>47</v>
      </c>
      <c r="Q31" s="92">
        <f t="shared" si="18"/>
        <v>1.1599999999816646E-2</v>
      </c>
      <c r="R31" s="171">
        <f t="shared" si="0"/>
        <v>8.4238292845759037E-7</v>
      </c>
      <c r="S31" s="182" t="s">
        <v>47</v>
      </c>
      <c r="T31" s="171" t="s">
        <v>47</v>
      </c>
      <c r="U31" s="92">
        <f t="shared" si="19"/>
        <v>-3.6000000000058208E-2</v>
      </c>
      <c r="V31" s="171">
        <f t="shared" si="1"/>
        <v>-2.4468356977055617E-6</v>
      </c>
      <c r="W31" s="182" t="s">
        <v>47</v>
      </c>
      <c r="X31" s="171" t="s">
        <v>47</v>
      </c>
      <c r="Y31" s="92">
        <f t="shared" si="20"/>
        <v>4.8000000002502929E-2</v>
      </c>
      <c r="Z31" s="171">
        <f t="shared" si="2"/>
        <v>3.0689242015684078E-6</v>
      </c>
      <c r="AA31" s="203"/>
      <c r="AB31" s="203"/>
    </row>
    <row r="32" spans="1:28" s="6" customFormat="1" ht="39">
      <c r="A32" s="111" t="s">
        <v>167</v>
      </c>
      <c r="B32" s="180" t="s">
        <v>121</v>
      </c>
      <c r="C32" s="188" t="s">
        <v>47</v>
      </c>
      <c r="D32" s="96">
        <v>2064.5</v>
      </c>
      <c r="E32" s="96" t="s">
        <v>47</v>
      </c>
      <c r="F32" s="96">
        <v>2205.8000000000002</v>
      </c>
      <c r="G32" s="96" t="s">
        <v>47</v>
      </c>
      <c r="H32" s="185">
        <v>2344.9</v>
      </c>
      <c r="I32" s="188" t="s">
        <v>47</v>
      </c>
      <c r="J32" s="92">
        <v>3394</v>
      </c>
      <c r="K32" s="96" t="s">
        <v>47</v>
      </c>
      <c r="L32" s="92">
        <v>3626.3</v>
      </c>
      <c r="M32" s="96" t="s">
        <v>47</v>
      </c>
      <c r="N32" s="162">
        <v>3855</v>
      </c>
      <c r="O32" s="182" t="s">
        <v>47</v>
      </c>
      <c r="P32" s="171" t="s">
        <v>47</v>
      </c>
      <c r="Q32" s="92">
        <f t="shared" si="18"/>
        <v>-3.8000000000010914E-2</v>
      </c>
      <c r="R32" s="171">
        <f t="shared" si="0"/>
        <v>-1.118929714283091E-5</v>
      </c>
      <c r="S32" s="182" t="s">
        <v>47</v>
      </c>
      <c r="T32" s="171" t="s">
        <v>47</v>
      </c>
      <c r="U32" s="92">
        <f t="shared" si="19"/>
        <v>-3.5199999999804277E-2</v>
      </c>
      <c r="V32" s="171">
        <f t="shared" si="1"/>
        <v>-9.7008687513257456E-6</v>
      </c>
      <c r="W32" s="182" t="s">
        <v>47</v>
      </c>
      <c r="X32" s="171" t="s">
        <v>47</v>
      </c>
      <c r="Y32" s="92">
        <f t="shared" si="20"/>
        <v>-1.5599999999722058E-2</v>
      </c>
      <c r="Z32" s="171">
        <f t="shared" si="2"/>
        <v>-4.0442162457260755E-6</v>
      </c>
      <c r="AA32" s="203"/>
      <c r="AB32" s="203"/>
    </row>
    <row r="33" spans="1:28" s="6" customFormat="1" ht="26">
      <c r="A33" s="111" t="s">
        <v>168</v>
      </c>
      <c r="B33" s="180" t="s">
        <v>104</v>
      </c>
      <c r="C33" s="188" t="s">
        <v>47</v>
      </c>
      <c r="D33" s="96">
        <v>399.6</v>
      </c>
      <c r="E33" s="96" t="s">
        <v>47</v>
      </c>
      <c r="F33" s="96">
        <v>426.9</v>
      </c>
      <c r="G33" s="96" t="s">
        <v>47</v>
      </c>
      <c r="H33" s="185">
        <v>453.8</v>
      </c>
      <c r="I33" s="188" t="s">
        <v>47</v>
      </c>
      <c r="J33" s="92">
        <v>656.9</v>
      </c>
      <c r="K33" s="96" t="s">
        <v>47</v>
      </c>
      <c r="L33" s="92">
        <v>701.8</v>
      </c>
      <c r="M33" s="96" t="s">
        <v>47</v>
      </c>
      <c r="N33" s="162">
        <v>746</v>
      </c>
      <c r="O33" s="182" t="s">
        <v>47</v>
      </c>
      <c r="P33" s="171" t="s">
        <v>47</v>
      </c>
      <c r="Q33" s="92">
        <f t="shared" si="18"/>
        <v>-4.2400000000043292E-2</v>
      </c>
      <c r="R33" s="171">
        <f t="shared" si="0"/>
        <v>-6.450219216183248E-5</v>
      </c>
      <c r="S33" s="182" t="s">
        <v>47</v>
      </c>
      <c r="T33" s="171" t="s">
        <v>47</v>
      </c>
      <c r="U33" s="92">
        <f t="shared" si="19"/>
        <v>-2.3599999999987631E-2</v>
      </c>
      <c r="V33" s="171">
        <f t="shared" si="1"/>
        <v>-3.3606241647371746E-5</v>
      </c>
      <c r="W33" s="182" t="s">
        <v>47</v>
      </c>
      <c r="X33" s="171" t="s">
        <v>47</v>
      </c>
      <c r="Y33" s="92">
        <f t="shared" si="20"/>
        <v>-4.7199999999975262E-2</v>
      </c>
      <c r="Z33" s="171">
        <f t="shared" si="2"/>
        <v>-6.3228314496531504E-5</v>
      </c>
      <c r="AA33" s="203"/>
      <c r="AB33" s="203"/>
    </row>
    <row r="34" spans="1:28" s="52" customFormat="1" ht="13">
      <c r="A34" s="111" t="s">
        <v>81</v>
      </c>
      <c r="B34" s="176" t="s">
        <v>147</v>
      </c>
      <c r="C34" s="189"/>
      <c r="D34" s="174"/>
      <c r="E34" s="102"/>
      <c r="F34" s="102"/>
      <c r="G34" s="102"/>
      <c r="H34" s="190"/>
      <c r="I34" s="194"/>
      <c r="J34" s="102"/>
      <c r="K34" s="102"/>
      <c r="L34" s="175"/>
      <c r="M34" s="102"/>
      <c r="N34" s="195"/>
      <c r="O34" s="182"/>
      <c r="P34" s="171"/>
      <c r="Q34" s="92"/>
      <c r="R34" s="171"/>
      <c r="S34" s="92"/>
      <c r="T34" s="171"/>
      <c r="U34" s="92"/>
      <c r="V34" s="171"/>
      <c r="W34" s="92"/>
      <c r="X34" s="171"/>
      <c r="Y34" s="92"/>
      <c r="Z34" s="171"/>
      <c r="AA34" s="203"/>
      <c r="AB34" s="203"/>
    </row>
    <row r="35" spans="1:28" s="41" customFormat="1">
      <c r="A35" s="111" t="s">
        <v>82</v>
      </c>
      <c r="B35" s="179" t="s">
        <v>153</v>
      </c>
      <c r="C35" s="191" t="s">
        <v>47</v>
      </c>
      <c r="D35" s="92">
        <v>19906</v>
      </c>
      <c r="E35" s="92" t="s">
        <v>47</v>
      </c>
      <c r="F35" s="92">
        <v>21268.3</v>
      </c>
      <c r="G35" s="92" t="s">
        <v>47</v>
      </c>
      <c r="H35" s="162">
        <v>22609.4</v>
      </c>
      <c r="I35" s="191" t="s">
        <v>47</v>
      </c>
      <c r="J35" s="92">
        <v>32725.5</v>
      </c>
      <c r="K35" s="92" t="s">
        <v>47</v>
      </c>
      <c r="L35" s="92">
        <v>34965.1</v>
      </c>
      <c r="M35" s="92" t="s">
        <v>47</v>
      </c>
      <c r="N35" s="162">
        <v>37169.9</v>
      </c>
      <c r="O35" s="182" t="s">
        <v>47</v>
      </c>
      <c r="P35" s="171" t="s">
        <v>47</v>
      </c>
      <c r="Q35" s="92">
        <f t="shared" ref="Q35:Q37" si="21">J35-D35*1.644</f>
        <v>3.6000000000058208E-2</v>
      </c>
      <c r="R35" s="171">
        <f t="shared" si="0"/>
        <v>1.0993920667275467E-6</v>
      </c>
      <c r="S35" s="182" t="s">
        <v>47</v>
      </c>
      <c r="T35" s="171" t="s">
        <v>47</v>
      </c>
      <c r="U35" s="92">
        <f t="shared" ref="U35:U37" si="22">L35-F35*1.644</f>
        <v>1.4800000004470348E-2</v>
      </c>
      <c r="V35" s="171">
        <f t="shared" si="1"/>
        <v>4.2302207929358369E-7</v>
      </c>
      <c r="W35" s="182" t="s">
        <v>47</v>
      </c>
      <c r="X35" s="171" t="s">
        <v>47</v>
      </c>
      <c r="Y35" s="92">
        <f t="shared" ref="Y35:Y37" si="23">N35-H35*1.644</f>
        <v>4.6399999999266583E-2</v>
      </c>
      <c r="Z35" s="171">
        <f t="shared" si="2"/>
        <v>1.2475645939142718E-6</v>
      </c>
      <c r="AA35" s="205"/>
      <c r="AB35" s="205"/>
    </row>
    <row r="36" spans="1:28" s="41" customFormat="1">
      <c r="A36" s="111" t="s">
        <v>83</v>
      </c>
      <c r="B36" s="179" t="s">
        <v>154</v>
      </c>
      <c r="C36" s="191" t="s">
        <v>47</v>
      </c>
      <c r="D36" s="92">
        <v>22899.9</v>
      </c>
      <c r="E36" s="92" t="s">
        <v>47</v>
      </c>
      <c r="F36" s="92">
        <v>24109.599999999999</v>
      </c>
      <c r="G36" s="92" t="s">
        <v>47</v>
      </c>
      <c r="H36" s="162">
        <v>25324.7</v>
      </c>
      <c r="I36" s="191" t="s">
        <v>47</v>
      </c>
      <c r="J36" s="92">
        <v>37647.4</v>
      </c>
      <c r="K36" s="92" t="s">
        <v>47</v>
      </c>
      <c r="L36" s="92">
        <v>39636.199999999997</v>
      </c>
      <c r="M36" s="92" t="s">
        <v>47</v>
      </c>
      <c r="N36" s="162">
        <v>41633.800000000003</v>
      </c>
      <c r="O36" s="182" t="s">
        <v>47</v>
      </c>
      <c r="P36" s="171" t="s">
        <v>47</v>
      </c>
      <c r="Q36" s="92">
        <f t="shared" si="21"/>
        <v>-3.5599999995611142E-2</v>
      </c>
      <c r="R36" s="171">
        <f t="shared" si="0"/>
        <v>-9.4504069377378236E-7</v>
      </c>
      <c r="S36" s="182" t="s">
        <v>47</v>
      </c>
      <c r="T36" s="171" t="s">
        <v>47</v>
      </c>
      <c r="U36" s="92">
        <f t="shared" si="22"/>
        <v>1.7599999999220017E-2</v>
      </c>
      <c r="V36" s="171">
        <f t="shared" si="1"/>
        <v>4.4376879522773098E-7</v>
      </c>
      <c r="W36" s="182" t="s">
        <v>47</v>
      </c>
      <c r="X36" s="171" t="s">
        <v>47</v>
      </c>
      <c r="Y36" s="92">
        <f t="shared" si="23"/>
        <v>-6.7999999955645762E-3</v>
      </c>
      <c r="Z36" s="171">
        <f t="shared" si="2"/>
        <v>-1.6322951897267891E-7</v>
      </c>
      <c r="AA36" s="205"/>
      <c r="AB36" s="205"/>
    </row>
    <row r="37" spans="1:28" s="41" customFormat="1">
      <c r="A37" s="111" t="s">
        <v>84</v>
      </c>
      <c r="B37" s="179" t="s">
        <v>155</v>
      </c>
      <c r="C37" s="191" t="s">
        <v>47</v>
      </c>
      <c r="D37" s="92">
        <v>41494</v>
      </c>
      <c r="E37" s="92" t="s">
        <v>47</v>
      </c>
      <c r="F37" s="92">
        <v>44028.7</v>
      </c>
      <c r="G37" s="92" t="s">
        <v>47</v>
      </c>
      <c r="H37" s="162">
        <v>46542.6</v>
      </c>
      <c r="I37" s="191" t="s">
        <v>47</v>
      </c>
      <c r="J37" s="92">
        <v>68216.100000000006</v>
      </c>
      <c r="K37" s="92" t="s">
        <v>47</v>
      </c>
      <c r="L37" s="92">
        <v>72382.2</v>
      </c>
      <c r="M37" s="92" t="s">
        <v>47</v>
      </c>
      <c r="N37" s="162">
        <v>76516</v>
      </c>
      <c r="O37" s="182" t="s">
        <v>47</v>
      </c>
      <c r="P37" s="171" t="s">
        <v>47</v>
      </c>
      <c r="Q37" s="92">
        <f t="shared" si="21"/>
        <v>-3.599999999278225E-2</v>
      </c>
      <c r="R37" s="171">
        <f t="shared" si="0"/>
        <v>-5.2741356523486455E-7</v>
      </c>
      <c r="S37" s="182" t="s">
        <v>47</v>
      </c>
      <c r="T37" s="171" t="s">
        <v>47</v>
      </c>
      <c r="U37" s="92">
        <f t="shared" si="22"/>
        <v>-0.98279999999795109</v>
      </c>
      <c r="V37" s="171">
        <f t="shared" si="1"/>
        <v>-1.3569485551683172E-5</v>
      </c>
      <c r="W37" s="182" t="s">
        <v>47</v>
      </c>
      <c r="X37" s="171" t="s">
        <v>47</v>
      </c>
      <c r="Y37" s="92">
        <f t="shared" si="23"/>
        <v>-3.4399999989545904E-2</v>
      </c>
      <c r="Z37" s="171">
        <f t="shared" si="2"/>
        <v>-4.4930567043930486E-7</v>
      </c>
      <c r="AA37" s="205"/>
      <c r="AB37" s="205"/>
    </row>
    <row r="38" spans="1:28" s="6" customFormat="1" ht="13.5" thickBot="1">
      <c r="A38" s="201" t="s">
        <v>85</v>
      </c>
      <c r="B38" s="179" t="s">
        <v>33</v>
      </c>
      <c r="C38" s="196">
        <v>4088.4</v>
      </c>
      <c r="D38" s="197">
        <v>15823.6</v>
      </c>
      <c r="E38" s="197">
        <v>4251.8999999999996</v>
      </c>
      <c r="F38" s="197">
        <v>16966.599999999999</v>
      </c>
      <c r="G38" s="197">
        <v>4422.1000000000004</v>
      </c>
      <c r="H38" s="198">
        <v>17899.7</v>
      </c>
      <c r="I38" s="196">
        <v>8188.6</v>
      </c>
      <c r="J38" s="197">
        <v>25877.200000000001</v>
      </c>
      <c r="K38" s="197">
        <v>8040.8</v>
      </c>
      <c r="L38" s="197">
        <v>27756.5</v>
      </c>
      <c r="M38" s="197">
        <v>8383.5</v>
      </c>
      <c r="N38" s="198">
        <v>29290.7</v>
      </c>
      <c r="O38" s="182">
        <f>I38-C38*1.644</f>
        <v>1467.2704000000003</v>
      </c>
      <c r="P38" s="171">
        <f>O38/(C38*1.645)</f>
        <v>0.21816791164504573</v>
      </c>
      <c r="Q38" s="92">
        <f>J38-(D38*1.644-140.4+3.6)</f>
        <v>1.6000000032363459E-3</v>
      </c>
      <c r="R38" s="171">
        <f>Q38/(D38*1.645)</f>
        <v>6.1467957915207633E-8</v>
      </c>
      <c r="S38" s="92">
        <f>K38-E38*1.644</f>
        <v>1050.6764000000012</v>
      </c>
      <c r="T38" s="171">
        <f>S38/(E38*1.645)</f>
        <v>0.15021732819463315</v>
      </c>
      <c r="U38" s="92">
        <f>L38-(F38*1.644-140.4+3.8)</f>
        <v>9.6000000048661605E-3</v>
      </c>
      <c r="V38" s="171">
        <f>U38/(F38*1.645)</f>
        <v>3.43962035078114E-7</v>
      </c>
      <c r="W38" s="92">
        <f>M38-G38*1.644</f>
        <v>1113.5675999999994</v>
      </c>
      <c r="X38" s="171">
        <f>W38/(G38*1.645)</f>
        <v>0.15308129401722165</v>
      </c>
      <c r="Y38" s="92">
        <f>N38-(H38*1.644-140.4+3.9)</f>
        <v>9.3200000002980232E-2</v>
      </c>
      <c r="Z38" s="171">
        <f>Y38/(H38*1.645)</f>
        <v>3.1652225990502063E-6</v>
      </c>
      <c r="AA38" s="203"/>
      <c r="AB38" s="203"/>
    </row>
    <row r="39" spans="1:28" s="41" customFormat="1">
      <c r="A39" s="202"/>
      <c r="B39" s="40"/>
      <c r="C39" s="2"/>
      <c r="D39" s="2"/>
      <c r="E39" s="2"/>
      <c r="F39" s="2"/>
      <c r="G39" s="2"/>
      <c r="H39" s="2"/>
      <c r="AA39" s="205"/>
      <c r="AB39" s="205"/>
    </row>
    <row r="40" spans="1:28" s="41" customFormat="1">
      <c r="A40" s="202"/>
      <c r="B40" s="40"/>
      <c r="C40" s="51"/>
      <c r="D40" s="51"/>
      <c r="E40" s="51"/>
      <c r="F40" s="2"/>
      <c r="G40" s="2"/>
      <c r="H40" s="2"/>
      <c r="AA40" s="205"/>
      <c r="AB40" s="205"/>
    </row>
    <row r="41" spans="1:28" s="41" customFormat="1">
      <c r="A41" s="202"/>
      <c r="B41" s="40"/>
      <c r="C41" s="53"/>
      <c r="D41" s="53"/>
      <c r="E41" s="53"/>
      <c r="F41" s="2"/>
      <c r="G41" s="2"/>
      <c r="H41" s="2"/>
      <c r="AA41" s="205"/>
      <c r="AB41" s="205"/>
    </row>
    <row r="42" spans="1:28" s="41" customFormat="1">
      <c r="A42" s="202"/>
      <c r="B42" s="40"/>
      <c r="C42" s="2"/>
      <c r="D42" s="2"/>
      <c r="E42" s="2"/>
      <c r="F42" s="2"/>
      <c r="G42" s="2"/>
      <c r="H42" s="2"/>
      <c r="AA42" s="205"/>
      <c r="AB42" s="205"/>
    </row>
    <row r="43" spans="1:28">
      <c r="B43" s="5"/>
    </row>
    <row r="44" spans="1:28">
      <c r="B44" s="40"/>
    </row>
    <row r="45" spans="1:28">
      <c r="B45" s="40"/>
      <c r="C45" s="51"/>
      <c r="D45" s="51"/>
      <c r="E45" s="51"/>
    </row>
    <row r="46" spans="1:28">
      <c r="B46" s="40"/>
      <c r="C46" s="51"/>
      <c r="D46" s="51"/>
      <c r="E46" s="51"/>
    </row>
  </sheetData>
  <mergeCells count="20">
    <mergeCell ref="O3:Z3"/>
    <mergeCell ref="S4:V4"/>
    <mergeCell ref="W4:Z4"/>
    <mergeCell ref="S5:T5"/>
    <mergeCell ref="U5:V5"/>
    <mergeCell ref="W5:X5"/>
    <mergeCell ref="Y5:Z5"/>
    <mergeCell ref="A4:A6"/>
    <mergeCell ref="B4:B6"/>
    <mergeCell ref="C4:H4"/>
    <mergeCell ref="I4:N4"/>
    <mergeCell ref="O4:R4"/>
    <mergeCell ref="C5:D5"/>
    <mergeCell ref="E5:F5"/>
    <mergeCell ref="G5:H5"/>
    <mergeCell ref="I5:J5"/>
    <mergeCell ref="K5:L5"/>
    <mergeCell ref="M5:N5"/>
    <mergeCell ref="O5:P5"/>
    <mergeCell ref="Q5:R5"/>
  </mergeCells>
  <conditionalFormatting sqref="S12:T12 V13:V15 O18:T18 Q7:R7 U7:V7 Y7:Z7 O9:P9 S9:T9 W9:X9 O20:T20 O23:T23 O26:Z26 O38:X38 Q34:X34 O25:P25 S25:T25 W25:X25 V21:V22 V19 V24 Q13:R24 Q27:R33 Q35:R37 V23:X23 V20:X20 V18:X18 U27:V33 U35:V37 Y13:Z24 Y26:Z38">
    <cfRule type="cellIs" dxfId="47" priority="79" operator="lessThan">
      <formula>0</formula>
    </cfRule>
    <cfRule type="cellIs" dxfId="46" priority="80" operator="greaterThan">
      <formula>0</formula>
    </cfRule>
  </conditionalFormatting>
  <conditionalFormatting sqref="Q7 Q13:Q24 Q26:Q38">
    <cfRule type="cellIs" dxfId="45" priority="74" operator="greaterThan">
      <formula>0.05</formula>
    </cfRule>
  </conditionalFormatting>
  <conditionalFormatting sqref="O12:P12">
    <cfRule type="cellIs" dxfId="44" priority="72" operator="lessThan">
      <formula>0</formula>
    </cfRule>
    <cfRule type="cellIs" dxfId="43" priority="73" operator="greaterThan">
      <formula>0</formula>
    </cfRule>
  </conditionalFormatting>
  <conditionalFormatting sqref="S12:T12">
    <cfRule type="cellIs" dxfId="42" priority="70" operator="lessThan">
      <formula>0</formula>
    </cfRule>
    <cfRule type="cellIs" dxfId="41" priority="71" operator="greaterThan">
      <formula>0</formula>
    </cfRule>
  </conditionalFormatting>
  <conditionalFormatting sqref="Y27:Z33">
    <cfRule type="cellIs" dxfId="40" priority="50" operator="lessThan">
      <formula>0</formula>
    </cfRule>
    <cfRule type="cellIs" dxfId="39" priority="51" operator="greaterThan">
      <formula>0</formula>
    </cfRule>
  </conditionalFormatting>
  <conditionalFormatting sqref="W18:X18">
    <cfRule type="cellIs" dxfId="38" priority="66" operator="lessThan">
      <formula>0</formula>
    </cfRule>
    <cfRule type="cellIs" dxfId="37" priority="67" operator="greaterThan">
      <formula>0</formula>
    </cfRule>
  </conditionalFormatting>
  <conditionalFormatting sqref="W20:X20">
    <cfRule type="cellIs" dxfId="36" priority="64" operator="lessThan">
      <formula>0</formula>
    </cfRule>
    <cfRule type="cellIs" dxfId="35" priority="65" operator="greaterThan">
      <formula>0</formula>
    </cfRule>
  </conditionalFormatting>
  <conditionalFormatting sqref="W23:X23">
    <cfRule type="cellIs" dxfId="34" priority="62" operator="lessThan">
      <formula>0</formula>
    </cfRule>
    <cfRule type="cellIs" dxfId="33" priority="63" operator="greaterThan">
      <formula>0</formula>
    </cfRule>
  </conditionalFormatting>
  <conditionalFormatting sqref="W25:X25">
    <cfRule type="cellIs" dxfId="32" priority="60" operator="lessThan">
      <formula>0</formula>
    </cfRule>
    <cfRule type="cellIs" dxfId="31" priority="61" operator="greaterThan">
      <formula>0</formula>
    </cfRule>
  </conditionalFormatting>
  <conditionalFormatting sqref="W9:X9">
    <cfRule type="cellIs" dxfId="30" priority="38" operator="lessThan">
      <formula>0</formula>
    </cfRule>
    <cfRule type="cellIs" dxfId="29" priority="39" operator="greaterThan">
      <formula>0</formula>
    </cfRule>
  </conditionalFormatting>
  <conditionalFormatting sqref="Y13:Z15">
    <cfRule type="cellIs" dxfId="28" priority="56" operator="lessThan">
      <formula>0</formula>
    </cfRule>
    <cfRule type="cellIs" dxfId="27" priority="57" operator="greaterThan">
      <formula>0</formula>
    </cfRule>
  </conditionalFormatting>
  <conditionalFormatting sqref="Y24:Z24">
    <cfRule type="cellIs" dxfId="26" priority="52" operator="lessThan">
      <formula>0</formula>
    </cfRule>
    <cfRule type="cellIs" dxfId="25" priority="53" operator="greaterThan">
      <formula>0</formula>
    </cfRule>
  </conditionalFormatting>
  <conditionalFormatting sqref="Q16:Q17 V16:V17">
    <cfRule type="cellIs" dxfId="24" priority="48" operator="lessThan">
      <formula>0</formula>
    </cfRule>
    <cfRule type="cellIs" dxfId="23" priority="49" operator="greaterThan">
      <formula>0</formula>
    </cfRule>
  </conditionalFormatting>
  <conditionalFormatting sqref="Q16:Q17">
    <cfRule type="cellIs" dxfId="22" priority="47" operator="greaterThan">
      <formula>0.05</formula>
    </cfRule>
  </conditionalFormatting>
  <conditionalFormatting sqref="Y16:Z17">
    <cfRule type="cellIs" dxfId="21" priority="45" operator="lessThan">
      <formula>0</formula>
    </cfRule>
    <cfRule type="cellIs" dxfId="20" priority="46" operator="greaterThan">
      <formula>0</formula>
    </cfRule>
  </conditionalFormatting>
  <conditionalFormatting sqref="S9:T9">
    <cfRule type="cellIs" dxfId="19" priority="40" operator="lessThan">
      <formula>0</formula>
    </cfRule>
    <cfRule type="cellIs" dxfId="18" priority="41" operator="greaterThan">
      <formula>0</formula>
    </cfRule>
  </conditionalFormatting>
  <conditionalFormatting sqref="V13:V17">
    <cfRule type="cellIs" dxfId="17" priority="28" operator="lessThan">
      <formula>0</formula>
    </cfRule>
    <cfRule type="cellIs" dxfId="16" priority="29" operator="greaterThan">
      <formula>0</formula>
    </cfRule>
  </conditionalFormatting>
  <conditionalFormatting sqref="O12:P12">
    <cfRule type="cellIs" dxfId="15" priority="24" operator="lessThan">
      <formula>0</formula>
    </cfRule>
    <cfRule type="cellIs" dxfId="14" priority="25" operator="greaterThan">
      <formula>0</formula>
    </cfRule>
  </conditionalFormatting>
  <conditionalFormatting sqref="S11:T11">
    <cfRule type="cellIs" dxfId="13" priority="20" operator="lessThan">
      <formula>0</formula>
    </cfRule>
    <cfRule type="cellIs" dxfId="12" priority="21" operator="greaterThan">
      <formula>0</formula>
    </cfRule>
  </conditionalFormatting>
  <conditionalFormatting sqref="O11:P11"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S11:T11">
    <cfRule type="cellIs" dxfId="9" priority="15" operator="lessThan">
      <formula>0</formula>
    </cfRule>
    <cfRule type="cellIs" dxfId="8" priority="16" operator="greaterThan">
      <formula>0</formula>
    </cfRule>
  </conditionalFormatting>
  <conditionalFormatting sqref="O11:P1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W11:X1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W11:X1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U13:U24">
    <cfRule type="cellIs" dxfId="1" priority="1" operator="lessThan">
      <formula>0</formula>
    </cfRule>
    <cfRule type="cellIs" dxfId="0" priority="2" operator="greaterThan">
      <formula>0</formula>
    </cfRule>
  </conditionalFormatting>
  <pageMargins left="0.19685039370078741" right="0.19685039370078741" top="0.19685039370078741" bottom="0.19685039370078741" header="0" footer="0"/>
  <pageSetup paperSize="8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2</vt:lpstr>
      <vt:lpstr>3</vt:lpstr>
      <vt:lpstr>'1'!Заголовки_для_печати</vt:lpstr>
      <vt:lpstr>'3'!Заголовки_для_печати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Анна Игоревна</dc:creator>
  <cp:lastModifiedBy>kondakova</cp:lastModifiedBy>
  <cp:lastPrinted>2022-10-25T11:46:19Z</cp:lastPrinted>
  <dcterms:created xsi:type="dcterms:W3CDTF">2015-11-11T09:31:44Z</dcterms:created>
  <dcterms:modified xsi:type="dcterms:W3CDTF">2022-11-03T08:09:16Z</dcterms:modified>
</cp:coreProperties>
</file>